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7695" activeTab="1"/>
  </bookViews>
  <sheets>
    <sheet name="AM" sheetId="1" r:id="rId1"/>
    <sheet name="WH" sheetId="2" r:id="rId2"/>
    <sheet name="BM" sheetId="3" r:id="rId3"/>
    <sheet name="OS" sheetId="4" r:id="rId4"/>
    <sheet name="Blad1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'AM'!$A$1:$U$37</definedName>
    <definedName name="_xlnm.Print_Area" localSheetId="2">'BM'!$A$1:$U$17</definedName>
    <definedName name="_xlnm.Print_Area" localSheetId="3">'OS'!$A$1:$U$17</definedName>
    <definedName name="_xlnm.Print_Area" localSheetId="1">'WH'!$A$1:$U$18</definedName>
  </definedNames>
  <calcPr fullCalcOnLoad="1"/>
</workbook>
</file>

<file path=xl/comments3.xml><?xml version="1.0" encoding="utf-8"?>
<comments xmlns="http://schemas.openxmlformats.org/spreadsheetml/2006/main">
  <authors>
    <author>fhowessmith</author>
    <author>Dasilvian Nooitmeer</author>
  </authors>
  <commentList>
    <comment ref="M9" authorId="0">
      <text>
        <r>
          <rPr>
            <b/>
            <sz val="8"/>
            <rFont val="Tahoma"/>
            <family val="2"/>
          </rPr>
          <t>fhowessmith:</t>
        </r>
        <r>
          <rPr>
            <sz val="8"/>
            <rFont val="Tahoma"/>
            <family val="2"/>
          </rPr>
          <t xml:space="preserve">
5100 Open Tuinen Dagen</t>
        </r>
      </text>
    </comment>
    <comment ref="N9" authorId="1">
      <text>
        <r>
          <rPr>
            <b/>
            <sz val="9"/>
            <rFont val="Tahoma"/>
            <family val="2"/>
          </rPr>
          <t>Dasilvian Nooitmeer:</t>
        </r>
        <r>
          <rPr>
            <sz val="9"/>
            <rFont val="Tahoma"/>
            <family val="2"/>
          </rPr>
          <t xml:space="preserve">
Opentuinendagen 5392</t>
        </r>
      </text>
    </comment>
  </commentList>
</comments>
</file>

<file path=xl/sharedStrings.xml><?xml version="1.0" encoding="utf-8"?>
<sst xmlns="http://schemas.openxmlformats.org/spreadsheetml/2006/main" count="188" uniqueCount="74">
  <si>
    <t>Maand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</si>
  <si>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</si>
  <si>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</si>
  <si>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</si>
  <si>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</si>
  <si>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</si>
  <si>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</si>
  <si>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</si>
  <si>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</si>
  <si>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</si>
  <si>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</si>
  <si>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</si>
  <si>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</si>
  <si>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subtotaal</t>
  </si>
  <si>
    <t>binnenplaats</t>
  </si>
  <si>
    <t>totaal</t>
  </si>
  <si>
    <t>OVERZICHT BEZOEK SCHUTTERSGALERIJ</t>
  </si>
  <si>
    <t>2004 *</t>
  </si>
  <si>
    <t>OVERZICHT BEZOEK VRIJEACADEMIE</t>
  </si>
  <si>
    <t xml:space="preserve"> </t>
  </si>
  <si>
    <t>BM</t>
  </si>
  <si>
    <t>CHH</t>
  </si>
  <si>
    <t>Hoofddoel bezoek</t>
  </si>
  <si>
    <t>BIJBELSMUSEUM/CROMHOUTHUIZEN: BEZOEKCIJFERS PER MAAND van 2001 t/m 2013</t>
  </si>
  <si>
    <t>ONBEKEND</t>
  </si>
  <si>
    <t>TOTAAL</t>
  </si>
  <si>
    <t>-</t>
  </si>
  <si>
    <t>Opentuinen dagen</t>
  </si>
  <si>
    <t>Verslag Jan</t>
  </si>
  <si>
    <t>Verslag Feb</t>
  </si>
  <si>
    <t>Verslag Mrt</t>
  </si>
  <si>
    <t>Verslag Apr</t>
  </si>
  <si>
    <t>Verslag Mei</t>
  </si>
  <si>
    <t>Verslag Jun</t>
  </si>
  <si>
    <t>Verslag Juli</t>
  </si>
  <si>
    <t>Verslag Aug</t>
  </si>
  <si>
    <t>Verslag Sept</t>
  </si>
  <si>
    <t>Verslag Okt</t>
  </si>
  <si>
    <t>Verslag Nov</t>
  </si>
  <si>
    <t>Verslag Dec</t>
  </si>
  <si>
    <t>KOG</t>
  </si>
  <si>
    <t>Mee in mokum(oude code 3023)</t>
  </si>
  <si>
    <t>Mee in mokum 2012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</si>
  <si>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</si>
  <si>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</si>
  <si>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</si>
  <si>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</si>
  <si>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</si>
  <si>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</si>
  <si>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</si>
  <si>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</si>
  <si>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</si>
  <si>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</si>
  <si>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</si>
  <si>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</si>
  <si>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Nieuwe code 4213</t>
  </si>
  <si>
    <t>Totaal</t>
  </si>
  <si>
    <t>Mee in mokum jaartotaal 2012</t>
  </si>
  <si>
    <t>Intact laten!! Dasilvian Nooitmeer</t>
  </si>
  <si>
    <t>OVERZICHT KOG</t>
  </si>
  <si>
    <t>MUSEUM ONS'LIEVE HEER OP SOLDER: BEZOEKCIJFERS PER MAAND van 2001 t/m 2013</t>
  </si>
  <si>
    <t>MUSEUM WILLET HOLTHUYSEN: BEZOEKCIJFERS PER MAAND van 2001 t/m 2013</t>
  </si>
  <si>
    <t>AMSTERDAM MUSEUM: BEZOEKCIJFERS PER MAAND van 2001 t/m 2013</t>
  </si>
  <si>
    <t>Gem. (2001-2012)</t>
  </si>
  <si>
    <t>Gem. (2006-2012)</t>
  </si>
  <si>
    <t>Grafieken</t>
  </si>
  <si>
    <t xml:space="preserve">Grafieken </t>
  </si>
  <si>
    <t>* Bezoek per maand Amsterdam Museum, exclusief Schuttersgalerij</t>
  </si>
  <si>
    <t>* Bezoek per maand Bijbels Museum en de Cromhouthuizen, exclusief de vrije academie en KOG lezingen</t>
  </si>
  <si>
    <r>
      <rPr>
        <b/>
        <sz val="9"/>
        <rFont val="Arial"/>
        <family val="2"/>
      </rPr>
      <t>Grafieken</t>
    </r>
    <r>
      <rPr>
        <sz val="9"/>
        <rFont val="Arial"/>
        <family val="2"/>
      </rPr>
      <t xml:space="preserve"> </t>
    </r>
  </si>
  <si>
    <t>Gem. (2001-2012, ex 2011)</t>
  </si>
  <si>
    <t>year to date November</t>
  </si>
  <si>
    <t>year tot date November</t>
  </si>
  <si>
    <t>Year to date November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</si>
</sst>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  <numFmt numFmtId="177" formatCode="&quot;€&quot;\ #,##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fgColor indexed="8"/>
        <bgColor indexed="9"/>
      </patternFill>
    </fill>
    <fill>
      <patternFill patternType="lightHorizontal">
        <fgColor indexed="9"/>
        <bgColor indexed="9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/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7" applyNumberFormat="0" applyFont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3" fontId="3" fillId="0" borderId="14" xfId="48" applyFont="1" applyBorder="1" applyAlignment="1">
      <alignment/>
    </xf>
    <xf numFmtId="3" fontId="3" fillId="0" borderId="15" xfId="48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48" applyFont="1" applyBorder="1" applyAlignment="1">
      <alignment/>
    </xf>
    <xf numFmtId="3" fontId="3" fillId="0" borderId="0" xfId="0" applyNumberFormat="1" applyFont="1" applyAlignment="1">
      <alignment/>
    </xf>
    <xf numFmtId="3" fontId="3" fillId="32" borderId="13" xfId="48" applyFont="1" applyFill="1" applyBorder="1" applyAlignment="1">
      <alignment/>
    </xf>
    <xf numFmtId="3" fontId="3" fillId="0" borderId="16" xfId="48" applyFont="1" applyBorder="1" applyAlignment="1">
      <alignment/>
    </xf>
    <xf numFmtId="3" fontId="3" fillId="33" borderId="16" xfId="48" applyFont="1" applyFill="1" applyBorder="1" applyAlignment="1">
      <alignment/>
    </xf>
    <xf numFmtId="3" fontId="4" fillId="0" borderId="17" xfId="48" applyFont="1" applyBorder="1" applyAlignment="1">
      <alignment/>
    </xf>
    <xf numFmtId="3" fontId="4" fillId="0" borderId="18" xfId="48" applyFont="1" applyBorder="1" applyAlignment="1">
      <alignment/>
    </xf>
    <xf numFmtId="3" fontId="3" fillId="0" borderId="18" xfId="48" applyFont="1" applyBorder="1" applyAlignment="1">
      <alignment/>
    </xf>
    <xf numFmtId="0" fontId="3" fillId="0" borderId="18" xfId="0" applyFont="1" applyBorder="1" applyAlignment="1">
      <alignment/>
    </xf>
    <xf numFmtId="3" fontId="4" fillId="0" borderId="19" xfId="48" applyFont="1" applyBorder="1" applyAlignment="1">
      <alignment/>
    </xf>
    <xf numFmtId="3" fontId="4" fillId="0" borderId="20" xfId="48" applyFont="1" applyBorder="1" applyAlignment="1">
      <alignment/>
    </xf>
    <xf numFmtId="3" fontId="4" fillId="0" borderId="21" xfId="48" applyFont="1" applyBorder="1" applyAlignment="1">
      <alignment/>
    </xf>
    <xf numFmtId="3" fontId="4" fillId="0" borderId="22" xfId="48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24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13" xfId="48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3" fontId="3" fillId="0" borderId="13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" fontId="3" fillId="0" borderId="16" xfId="0" applyNumberFormat="1" applyFont="1" applyFill="1" applyBorder="1" applyAlignment="1" applyProtection="1">
      <alignment horizontal="right" vertical="top"/>
      <protection/>
    </xf>
    <xf numFmtId="3" fontId="3" fillId="0" borderId="13" xfId="0" applyNumberFormat="1" applyFont="1" applyFill="1" applyBorder="1" applyAlignment="1" applyProtection="1">
      <alignment vertical="top"/>
      <protection/>
    </xf>
    <xf numFmtId="0" fontId="4" fillId="0" borderId="27" xfId="0" applyFont="1" applyFill="1" applyBorder="1" applyAlignment="1">
      <alignment/>
    </xf>
    <xf numFmtId="3" fontId="3" fillId="0" borderId="28" xfId="48" applyFont="1" applyBorder="1" applyAlignment="1">
      <alignment/>
    </xf>
    <xf numFmtId="3" fontId="3" fillId="0" borderId="28" xfId="0" applyNumberFormat="1" applyFont="1" applyBorder="1" applyAlignment="1">
      <alignment horizontal="right"/>
    </xf>
    <xf numFmtId="3" fontId="4" fillId="0" borderId="29" xfId="48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3" fillId="0" borderId="0" xfId="48" applyFont="1" applyBorder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48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30" xfId="48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3" fillId="0" borderId="13" xfId="48" applyFont="1" applyBorder="1" applyAlignment="1">
      <alignment horizontal="center"/>
    </xf>
    <xf numFmtId="3" fontId="3" fillId="0" borderId="30" xfId="48" applyFont="1" applyBorder="1" applyAlignment="1">
      <alignment horizontal="center"/>
    </xf>
    <xf numFmtId="3" fontId="3" fillId="0" borderId="2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3" fillId="34" borderId="0" xfId="0" applyFont="1" applyFill="1" applyBorder="1" applyAlignment="1">
      <alignment/>
    </xf>
    <xf numFmtId="0" fontId="2" fillId="0" borderId="24" xfId="0" applyFont="1" applyBorder="1" applyAlignment="1">
      <alignment horizontal="left"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2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4" fillId="0" borderId="35" xfId="0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3" fillId="0" borderId="38" xfId="48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40" xfId="48" applyFont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3" fontId="4" fillId="0" borderId="41" xfId="48" applyFont="1" applyBorder="1" applyAlignment="1">
      <alignment/>
    </xf>
    <xf numFmtId="3" fontId="4" fillId="0" borderId="42" xfId="48" applyFont="1" applyBorder="1" applyAlignment="1">
      <alignment/>
    </xf>
    <xf numFmtId="3" fontId="4" fillId="0" borderId="42" xfId="48" applyNumberFormat="1" applyFont="1" applyBorder="1" applyAlignment="1">
      <alignment/>
    </xf>
    <xf numFmtId="3" fontId="4" fillId="0" borderId="43" xfId="48" applyNumberFormat="1" applyFont="1" applyBorder="1" applyAlignment="1">
      <alignment/>
    </xf>
    <xf numFmtId="3" fontId="3" fillId="0" borderId="30" xfId="0" applyNumberFormat="1" applyFont="1" applyFill="1" applyBorder="1" applyAlignment="1" applyProtection="1">
      <alignment vertical="top"/>
      <protection/>
    </xf>
    <xf numFmtId="1" fontId="3" fillId="0" borderId="44" xfId="0" applyNumberFormat="1" applyFont="1" applyFill="1" applyBorder="1" applyAlignment="1" applyProtection="1">
      <alignment horizontal="right" vertical="top"/>
      <protection/>
    </xf>
    <xf numFmtId="3" fontId="4" fillId="0" borderId="43" xfId="48" applyFont="1" applyBorder="1" applyAlignment="1">
      <alignment/>
    </xf>
    <xf numFmtId="3" fontId="3" fillId="0" borderId="45" xfId="48" applyFont="1" applyBorder="1" applyAlignment="1">
      <alignment/>
    </xf>
    <xf numFmtId="0" fontId="6" fillId="0" borderId="0" xfId="0" applyFont="1" applyBorder="1" applyAlignment="1">
      <alignment/>
    </xf>
    <xf numFmtId="3" fontId="3" fillId="0" borderId="46" xfId="48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0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/>
    </xf>
    <xf numFmtId="3" fontId="4" fillId="0" borderId="47" xfId="48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48" applyNumberFormat="1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 quotePrefix="1">
      <alignment/>
    </xf>
    <xf numFmtId="3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mma0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Totaal aantal bezoekers AM per maand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95"/>
          <c:w val="0.973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'AM'!$M$3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'AM'!$A$4:$A$15</c:f>
              <c:strCache/>
            </c:strRef>
          </c:cat>
          <c:val>
            <c:numRef>
              <c:f>'AM'!$M$4:$M$15</c:f>
              <c:numCache/>
            </c:numRef>
          </c:val>
          <c:smooth val="0"/>
        </c:ser>
        <c:ser>
          <c:idx val="1"/>
          <c:order val="1"/>
          <c:tx>
            <c:strRef>
              <c:f>'AM'!$N$3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'AM'!$A$4:$A$15</c:f>
              <c:strCache/>
            </c:strRef>
          </c:cat>
          <c:val>
            <c:numRef>
              <c:f>'AM'!$N$4:$N$15</c:f>
              <c:numCache/>
            </c:numRef>
          </c:val>
          <c:smooth val="0"/>
        </c:ser>
        <c:ser>
          <c:idx val="2"/>
          <c:order val="2"/>
          <c:tx>
            <c:strRef>
              <c:f>'AM'!$P$3</c:f>
              <c:strCache>
                <c:ptCount val="1"/>
                <c:pt idx="0">
                  <c:v>Gem. (2001-2012)</c:v>
                </c:pt>
              </c:strCache>
            </c:strRef>
          </c:tx>
          <c:spPr>
            <a:ln w="254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'AM'!$P$4:$P$15</c:f>
              <c:numCache/>
            </c:numRef>
          </c:val>
          <c:smooth val="0"/>
        </c:ser>
        <c:marker val="1"/>
        <c:axId val="39697414"/>
        <c:axId val="21732407"/>
      </c:lineChart>
      <c:catAx>
        <c:axId val="396974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732407"/>
        <c:crosses val="autoZero"/>
        <c:auto val="1"/>
        <c:lblOffset val="100"/>
        <c:tickLblSkip val="1"/>
        <c:noMultiLvlLbl val="0"/>
      </c:catAx>
      <c:valAx>
        <c:axId val="21732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697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25"/>
          <c:y val="0.90875"/>
          <c:w val="0.66325"/>
          <c:h val="0.0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Totaal aantal bezoekers WH per maand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95"/>
          <c:w val="0.97125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WH!$M$3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WH!$A$4:$A$15</c:f>
              <c:strCache/>
            </c:strRef>
          </c:cat>
          <c:val>
            <c:numRef>
              <c:f>WH!$M$4:$M$15</c:f>
              <c:numCache/>
            </c:numRef>
          </c:val>
          <c:smooth val="0"/>
        </c:ser>
        <c:ser>
          <c:idx val="1"/>
          <c:order val="1"/>
          <c:tx>
            <c:strRef>
              <c:f>WH!$N$3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WH!$A$4:$A$15</c:f>
              <c:strCache/>
            </c:strRef>
          </c:cat>
          <c:val>
            <c:numRef>
              <c:f>WH!$N$4:$N$15</c:f>
              <c:numCache/>
            </c:numRef>
          </c:val>
          <c:smooth val="0"/>
        </c:ser>
        <c:ser>
          <c:idx val="2"/>
          <c:order val="2"/>
          <c:tx>
            <c:strRef>
              <c:f>WH!$P$2</c:f>
              <c:strCache>
                <c:ptCount val="1"/>
                <c:pt idx="0">
                  <c:v>Gem. (2001-2012)</c:v>
                </c:pt>
              </c:strCache>
            </c:strRef>
          </c:tx>
          <c:spPr>
            <a:ln w="254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WH!$A$4:$A$15</c:f>
              <c:strCache/>
            </c:strRef>
          </c:cat>
          <c:val>
            <c:numRef>
              <c:f>WH!$P$4:$P$15</c:f>
              <c:numCache/>
            </c:numRef>
          </c:val>
          <c:smooth val="0"/>
        </c:ser>
        <c:marker val="1"/>
        <c:axId val="61373936"/>
        <c:axId val="15494513"/>
      </c:lineChart>
      <c:catAx>
        <c:axId val="61373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494513"/>
        <c:crosses val="autoZero"/>
        <c:auto val="1"/>
        <c:lblOffset val="100"/>
        <c:tickLblSkip val="1"/>
        <c:noMultiLvlLbl val="0"/>
      </c:catAx>
      <c:valAx>
        <c:axId val="154945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373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25"/>
          <c:y val="0.90875"/>
          <c:w val="0.66325"/>
          <c:h val="0.0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Totaal aantal bezoekers BM + CHH per maand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95"/>
          <c:w val="0.97125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'BM'!$M$3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WH!$A$4:$A$15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'BM'!$M$4:$M$15</c:f>
              <c:numCache/>
            </c:numRef>
          </c:val>
          <c:smooth val="0"/>
        </c:ser>
        <c:ser>
          <c:idx val="1"/>
          <c:order val="1"/>
          <c:tx>
            <c:strRef>
              <c:f>'BM'!$N$3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WH!$A$4:$A$15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'BM'!$N$4:$N$15</c:f>
              <c:numCache/>
            </c:numRef>
          </c:val>
          <c:smooth val="0"/>
        </c:ser>
        <c:ser>
          <c:idx val="2"/>
          <c:order val="2"/>
          <c:tx>
            <c:strRef>
              <c:f>'BM'!$P$2</c:f>
              <c:strCache>
                <c:ptCount val="1"/>
                <c:pt idx="0">
                  <c:v>Gem. (2006-2012)</c:v>
                </c:pt>
              </c:strCache>
            </c:strRef>
          </c:tx>
          <c:spPr>
            <a:ln w="254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WH!$A$4:$A$15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'BM'!$P$4:$P$15</c:f>
              <c:numCache/>
            </c:numRef>
          </c:val>
          <c:smooth val="0"/>
        </c:ser>
        <c:marker val="1"/>
        <c:axId val="5232890"/>
        <c:axId val="47096011"/>
      </c:lineChart>
      <c:catAx>
        <c:axId val="5232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96011"/>
        <c:crosses val="autoZero"/>
        <c:auto val="1"/>
        <c:lblOffset val="100"/>
        <c:tickLblSkip val="1"/>
        <c:noMultiLvlLbl val="0"/>
      </c:catAx>
      <c:valAx>
        <c:axId val="470960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32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25"/>
          <c:y val="0.90875"/>
          <c:w val="0.66325"/>
          <c:h val="0.0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Totaal aantal bezoekers OS per maand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95"/>
          <c:w val="0.973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OS!$M$3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WH!$A$4:$A$15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OS!$M$4:$M$15</c:f>
              <c:numCache/>
            </c:numRef>
          </c:val>
          <c:smooth val="0"/>
        </c:ser>
        <c:ser>
          <c:idx val="1"/>
          <c:order val="1"/>
          <c:tx>
            <c:strRef>
              <c:f>OS!$N$3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WH!$A$4:$A$15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OS!$N$4:$N$15</c:f>
              <c:numCache/>
            </c:numRef>
          </c:val>
          <c:smooth val="0"/>
        </c:ser>
        <c:ser>
          <c:idx val="2"/>
          <c:order val="2"/>
          <c:tx>
            <c:strRef>
              <c:f>OS!$P$2</c:f>
              <c:strCache>
                <c:ptCount val="1"/>
                <c:pt idx="0">
                  <c:v>Gem. (2006-2012)</c:v>
                </c:pt>
              </c:strCache>
            </c:strRef>
          </c:tx>
          <c:spPr>
            <a:ln w="254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WH!$A$4:$A$15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OS!$P$4:$P$15</c:f>
              <c:numCache/>
            </c:numRef>
          </c:val>
          <c:smooth val="0"/>
        </c:ser>
        <c:marker val="1"/>
        <c:axId val="21210916"/>
        <c:axId val="56680517"/>
      </c:lineChart>
      <c:catAx>
        <c:axId val="21210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680517"/>
        <c:crosses val="autoZero"/>
        <c:auto val="1"/>
        <c:lblOffset val="100"/>
        <c:tickLblSkip val="1"/>
        <c:noMultiLvlLbl val="0"/>
      </c:catAx>
      <c:valAx>
        <c:axId val="56680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210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25"/>
          <c:y val="0.90875"/>
          <c:w val="0.66325"/>
          <c:h val="0.0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42</xdr:row>
      <xdr:rowOff>95250</xdr:rowOff>
    </xdr:from>
    <xdr:to>
      <xdr:col>8</xdr:col>
      <xdr:colOff>600075</xdr:colOff>
      <xdr:row>62</xdr:row>
      <xdr:rowOff>161925</xdr:rowOff>
    </xdr:to>
    <xdr:graphicFrame>
      <xdr:nvGraphicFramePr>
        <xdr:cNvPr id="1" name="Grafiek 11"/>
        <xdr:cNvGraphicFramePr/>
      </xdr:nvGraphicFramePr>
      <xdr:xfrm>
        <a:off x="619125" y="6619875"/>
        <a:ext cx="48958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9</xdr:col>
      <xdr:colOff>19050</xdr:colOff>
      <xdr:row>41</xdr:row>
      <xdr:rowOff>66675</xdr:rowOff>
    </xdr:to>
    <xdr:graphicFrame>
      <xdr:nvGraphicFramePr>
        <xdr:cNvPr id="1" name="Grafiek 1"/>
        <xdr:cNvGraphicFramePr/>
      </xdr:nvGraphicFramePr>
      <xdr:xfrm>
        <a:off x="609600" y="3267075"/>
        <a:ext cx="48958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78</xdr:row>
      <xdr:rowOff>19050</xdr:rowOff>
    </xdr:from>
    <xdr:to>
      <xdr:col>8</xdr:col>
      <xdr:colOff>495300</xdr:colOff>
      <xdr:row>97</xdr:row>
      <xdr:rowOff>57150</xdr:rowOff>
    </xdr:to>
    <xdr:graphicFrame>
      <xdr:nvGraphicFramePr>
        <xdr:cNvPr id="1" name="Grafiek 1"/>
        <xdr:cNvGraphicFramePr/>
      </xdr:nvGraphicFramePr>
      <xdr:xfrm>
        <a:off x="581025" y="12258675"/>
        <a:ext cx="48958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19050</xdr:colOff>
      <xdr:row>39</xdr:row>
      <xdr:rowOff>38100</xdr:rowOff>
    </xdr:to>
    <xdr:graphicFrame>
      <xdr:nvGraphicFramePr>
        <xdr:cNvPr id="1" name="Grafiek 1"/>
        <xdr:cNvGraphicFramePr/>
      </xdr:nvGraphicFramePr>
      <xdr:xfrm>
        <a:off x="609600" y="3105150"/>
        <a:ext cx="48958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_BM\03_WEEKenMAANDCIJFERS\2012\1201_BM_Bezoekersverslag_janu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_BM\03_WEEKenMAANDCIJFERS\2012\1202_BM_Bezoekersverslag_febru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_BM\03_WEEKenMAANDCIJFERS\2012\1203_BM_Bezoekersverslag_maa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3_BM\03_WEEKenMAANDCIJFERS\2012\1204_BM_Bezoekersverslag_apr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3_BM\03_WEEKenMAANDCIJFERS\2013\Bezoekerverslag_2013-06_Ju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zet per BTW-Groep"/>
    </sheetNames>
    <sheetDataSet>
      <sheetData sheetId="0">
        <row r="12">
          <cell r="L12">
            <v>391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mzet per BTW-Groep"/>
    </sheetNames>
    <sheetDataSet>
      <sheetData sheetId="0">
        <row r="17">
          <cell r="N17">
            <v>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tikel Omzet"/>
    </sheetNames>
    <sheetDataSet>
      <sheetData sheetId="0">
        <row r="25">
          <cell r="J25">
            <v>229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tikel Omzet"/>
    </sheetNames>
    <sheetDataSet>
      <sheetData sheetId="0">
        <row r="32">
          <cell r="N32">
            <v>431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3-06-01 tm 06-30 bezoekersaa"/>
    </sheetNames>
    <sheetDataSet>
      <sheetData sheetId="0">
        <row r="76">
          <cell r="C76">
            <v>564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6" width="9.140625" style="2" customWidth="1"/>
    <col min="7" max="7" width="9.7109375" style="2" bestFit="1" customWidth="1"/>
    <col min="8" max="11" width="9.140625" style="2" customWidth="1"/>
    <col min="12" max="12" width="10.8515625" style="2" bestFit="1" customWidth="1"/>
    <col min="13" max="13" width="10.8515625" style="2" customWidth="1"/>
    <col min="14" max="14" width="10.421875" style="2" bestFit="1" customWidth="1"/>
    <col min="15" max="15" width="10.421875" style="2" customWidth="1"/>
    <col min="16" max="16" width="17.7109375" style="2" bestFit="1" customWidth="1"/>
    <col min="17" max="22" width="9.140625" style="2" customWidth="1"/>
    <col min="23" max="23" width="9.140625" style="14" customWidth="1"/>
    <col min="24" max="16384" width="9.140625" style="2" customWidth="1"/>
  </cols>
  <sheetData>
    <row r="1" ht="12">
      <c r="A1" s="1" t="s">
        <v>62</v>
      </c>
    </row>
    <row r="2" spans="2:18" ht="12.75" thickBot="1">
      <c r="B2" s="3"/>
      <c r="C2" s="3"/>
      <c r="D2" s="3"/>
      <c r="R2" s="105" t="s">
        <v>71</v>
      </c>
    </row>
    <row r="3" spans="1:21" ht="12.75" thickBot="1">
      <c r="A3" s="40" t="s">
        <v>0</v>
      </c>
      <c r="B3" s="41">
        <v>2001</v>
      </c>
      <c r="C3" s="4">
        <v>2002</v>
      </c>
      <c r="D3" s="5">
        <v>2003</v>
      </c>
      <c r="E3" s="5">
        <v>2004</v>
      </c>
      <c r="F3" s="5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7">
        <v>2011</v>
      </c>
      <c r="M3" s="45">
        <v>2012</v>
      </c>
      <c r="N3" s="28">
        <v>2013</v>
      </c>
      <c r="O3" s="50"/>
      <c r="P3" s="105" t="s">
        <v>63</v>
      </c>
      <c r="R3" s="2">
        <v>2010</v>
      </c>
      <c r="S3" s="2">
        <v>2011</v>
      </c>
      <c r="T3" s="2">
        <v>2012</v>
      </c>
      <c r="U3" s="2">
        <v>2013</v>
      </c>
    </row>
    <row r="4" spans="1:25" ht="12">
      <c r="A4" s="10" t="s">
        <v>1</v>
      </c>
      <c r="B4" s="11">
        <v>10038</v>
      </c>
      <c r="C4" s="11">
        <v>10372</v>
      </c>
      <c r="D4" s="12">
        <v>11552</v>
      </c>
      <c r="E4" s="12">
        <v>11464</v>
      </c>
      <c r="F4" s="13">
        <v>13707</v>
      </c>
      <c r="G4" s="13">
        <v>10728</v>
      </c>
      <c r="H4" s="13">
        <v>16638</v>
      </c>
      <c r="I4" s="13">
        <v>10295</v>
      </c>
      <c r="J4" s="13">
        <v>10299</v>
      </c>
      <c r="K4" s="13">
        <v>13085</v>
      </c>
      <c r="L4" s="13">
        <v>12974</v>
      </c>
      <c r="M4" s="46">
        <v>12062</v>
      </c>
      <c r="N4" s="39">
        <v>20471</v>
      </c>
      <c r="O4" s="106"/>
      <c r="P4" s="14">
        <f>SUM(B4:M4)/12</f>
        <v>11934.5</v>
      </c>
      <c r="X4" s="14"/>
      <c r="Y4" s="14"/>
    </row>
    <row r="5" spans="1:16" ht="12">
      <c r="A5" s="10" t="s">
        <v>2</v>
      </c>
      <c r="B5" s="11">
        <v>7467</v>
      </c>
      <c r="C5" s="11">
        <v>10001</v>
      </c>
      <c r="D5" s="12">
        <v>9472</v>
      </c>
      <c r="E5" s="12">
        <v>13629</v>
      </c>
      <c r="F5" s="13">
        <v>9648</v>
      </c>
      <c r="G5" s="13">
        <v>12548</v>
      </c>
      <c r="H5" s="13">
        <v>19847</v>
      </c>
      <c r="I5" s="13">
        <v>11112</v>
      </c>
      <c r="J5" s="13">
        <v>12877</v>
      </c>
      <c r="K5" s="13">
        <v>14609</v>
      </c>
      <c r="L5" s="13">
        <v>11911</v>
      </c>
      <c r="M5" s="46">
        <v>12430</v>
      </c>
      <c r="N5" s="39">
        <v>21537</v>
      </c>
      <c r="O5" s="106"/>
      <c r="P5" s="14">
        <f aca="true" t="shared" si="0" ref="P5:P16">SUM(B5:M5)/12</f>
        <v>12129.25</v>
      </c>
    </row>
    <row r="6" spans="1:24" ht="12">
      <c r="A6" s="10" t="s">
        <v>3</v>
      </c>
      <c r="B6" s="11">
        <v>9927</v>
      </c>
      <c r="C6" s="11">
        <v>16973</v>
      </c>
      <c r="D6" s="12">
        <v>12359</v>
      </c>
      <c r="E6" s="12">
        <v>10681</v>
      </c>
      <c r="F6" s="13">
        <v>18493</v>
      </c>
      <c r="G6" s="13">
        <v>14509</v>
      </c>
      <c r="H6" s="13">
        <v>20693</v>
      </c>
      <c r="I6" s="13">
        <v>23395</v>
      </c>
      <c r="J6" s="13">
        <v>19041</v>
      </c>
      <c r="K6" s="13">
        <v>17218</v>
      </c>
      <c r="L6" s="13">
        <v>13758</v>
      </c>
      <c r="M6" s="46">
        <v>13407</v>
      </c>
      <c r="N6" s="39">
        <v>26657</v>
      </c>
      <c r="O6" s="106"/>
      <c r="P6" s="14">
        <f t="shared" si="0"/>
        <v>15871.166666666666</v>
      </c>
      <c r="T6" s="14"/>
      <c r="X6" s="115"/>
    </row>
    <row r="7" spans="1:16" ht="12.75">
      <c r="A7" s="10" t="s">
        <v>4</v>
      </c>
      <c r="B7" s="11">
        <v>17759</v>
      </c>
      <c r="C7" s="11">
        <v>19793</v>
      </c>
      <c r="D7" s="12">
        <v>14517</v>
      </c>
      <c r="E7" s="12">
        <v>27208</v>
      </c>
      <c r="F7" s="13">
        <v>17270</v>
      </c>
      <c r="G7" s="13">
        <v>24086</v>
      </c>
      <c r="H7" s="13">
        <v>14723</v>
      </c>
      <c r="I7" s="13">
        <v>17796</v>
      </c>
      <c r="J7" s="13">
        <v>19173</v>
      </c>
      <c r="K7" s="13">
        <v>19643</v>
      </c>
      <c r="L7" s="13">
        <v>16644</v>
      </c>
      <c r="M7" s="46">
        <v>20514</v>
      </c>
      <c r="N7" s="65">
        <v>22260</v>
      </c>
      <c r="O7" s="107"/>
      <c r="P7" s="14">
        <f t="shared" si="0"/>
        <v>19093.833333333332</v>
      </c>
    </row>
    <row r="8" spans="1:19" ht="12">
      <c r="A8" s="10" t="s">
        <v>5</v>
      </c>
      <c r="B8" s="11">
        <v>8440</v>
      </c>
      <c r="C8" s="11">
        <v>14622</v>
      </c>
      <c r="D8" s="12">
        <v>14047</v>
      </c>
      <c r="E8" s="12">
        <v>18542</v>
      </c>
      <c r="F8" s="13">
        <v>17681</v>
      </c>
      <c r="G8" s="13">
        <v>19695</v>
      </c>
      <c r="H8" s="13">
        <v>21070</v>
      </c>
      <c r="I8" s="13">
        <v>14457</v>
      </c>
      <c r="J8" s="13">
        <v>19173</v>
      </c>
      <c r="K8" s="13">
        <v>19305</v>
      </c>
      <c r="L8" s="13">
        <v>14770</v>
      </c>
      <c r="M8" s="46">
        <v>17852</v>
      </c>
      <c r="N8" s="12">
        <v>20217</v>
      </c>
      <c r="O8" s="32"/>
      <c r="P8" s="14">
        <f t="shared" si="0"/>
        <v>16637.833333333332</v>
      </c>
      <c r="R8" s="14"/>
      <c r="S8" s="14"/>
    </row>
    <row r="9" spans="1:19" ht="12">
      <c r="A9" s="10" t="s">
        <v>6</v>
      </c>
      <c r="B9" s="11">
        <v>10803</v>
      </c>
      <c r="C9" s="11">
        <v>11356</v>
      </c>
      <c r="D9" s="12">
        <v>10923</v>
      </c>
      <c r="E9" s="12">
        <v>15459</v>
      </c>
      <c r="F9" s="13">
        <v>12909</v>
      </c>
      <c r="G9" s="13">
        <v>14799</v>
      </c>
      <c r="H9" s="13">
        <v>16667</v>
      </c>
      <c r="I9" s="13">
        <v>12862</v>
      </c>
      <c r="J9" s="13">
        <v>14165</v>
      </c>
      <c r="K9" s="13">
        <v>14995</v>
      </c>
      <c r="L9" s="13">
        <v>16037</v>
      </c>
      <c r="M9" s="46">
        <v>14724</v>
      </c>
      <c r="N9" s="12">
        <v>15222</v>
      </c>
      <c r="O9" s="32"/>
      <c r="P9" s="14">
        <f t="shared" si="0"/>
        <v>13808.25</v>
      </c>
      <c r="R9" s="14"/>
      <c r="S9" s="14"/>
    </row>
    <row r="10" spans="1:21" ht="12">
      <c r="A10" s="10" t="s">
        <v>7</v>
      </c>
      <c r="B10" s="11">
        <v>9738</v>
      </c>
      <c r="C10" s="11">
        <v>13119</v>
      </c>
      <c r="D10" s="12">
        <v>12686</v>
      </c>
      <c r="E10" s="12">
        <v>19152</v>
      </c>
      <c r="F10" s="13">
        <v>14841</v>
      </c>
      <c r="G10" s="13">
        <v>14218</v>
      </c>
      <c r="H10" s="13">
        <v>19391</v>
      </c>
      <c r="I10" s="13">
        <v>15017</v>
      </c>
      <c r="J10" s="13">
        <v>16468</v>
      </c>
      <c r="K10" s="13">
        <v>15321</v>
      </c>
      <c r="L10" s="13">
        <v>17475</v>
      </c>
      <c r="M10" s="46">
        <v>17236</v>
      </c>
      <c r="N10" s="12">
        <v>16301</v>
      </c>
      <c r="O10" s="32"/>
      <c r="P10" s="14">
        <f t="shared" si="0"/>
        <v>15388.5</v>
      </c>
      <c r="R10" s="14"/>
      <c r="S10" s="14"/>
      <c r="U10" s="14"/>
    </row>
    <row r="11" spans="1:23" ht="12.75">
      <c r="A11" s="10" t="s">
        <v>8</v>
      </c>
      <c r="B11" s="11">
        <v>11307</v>
      </c>
      <c r="C11" s="11">
        <v>15508</v>
      </c>
      <c r="D11" s="12">
        <v>13810</v>
      </c>
      <c r="E11" s="12">
        <v>21353</v>
      </c>
      <c r="F11" s="13">
        <v>16833</v>
      </c>
      <c r="G11" s="13">
        <v>20926</v>
      </c>
      <c r="H11" s="13">
        <v>21795</v>
      </c>
      <c r="I11" s="13">
        <v>17870</v>
      </c>
      <c r="J11" s="13">
        <v>16696</v>
      </c>
      <c r="K11" s="13">
        <v>21850</v>
      </c>
      <c r="L11" s="13">
        <v>19503</v>
      </c>
      <c r="M11" s="46">
        <v>17550</v>
      </c>
      <c r="N11" s="65">
        <v>22379</v>
      </c>
      <c r="O11" s="107"/>
      <c r="P11" s="14">
        <f t="shared" si="0"/>
        <v>17916.75</v>
      </c>
      <c r="R11" s="14"/>
      <c r="S11" s="14"/>
      <c r="U11" s="14"/>
      <c r="V11" s="14"/>
      <c r="W11" s="114"/>
    </row>
    <row r="12" spans="1:20" ht="12.75">
      <c r="A12" s="10" t="s">
        <v>9</v>
      </c>
      <c r="B12" s="11">
        <v>6805</v>
      </c>
      <c r="C12" s="11">
        <v>11952</v>
      </c>
      <c r="D12" s="12">
        <v>11722</v>
      </c>
      <c r="E12" s="12">
        <v>14032</v>
      </c>
      <c r="F12" s="13">
        <v>12000</v>
      </c>
      <c r="G12" s="13">
        <v>10479</v>
      </c>
      <c r="H12" s="13">
        <v>11997</v>
      </c>
      <c r="I12" s="13">
        <v>10875</v>
      </c>
      <c r="J12" s="13">
        <v>13343</v>
      </c>
      <c r="K12" s="13">
        <v>14756</v>
      </c>
      <c r="L12" s="13">
        <v>16490</v>
      </c>
      <c r="M12" s="47">
        <v>16081</v>
      </c>
      <c r="N12" s="65">
        <v>13934</v>
      </c>
      <c r="O12" s="107"/>
      <c r="P12" s="14">
        <f t="shared" si="0"/>
        <v>12544.333333333334</v>
      </c>
      <c r="R12" s="14"/>
      <c r="S12" s="14"/>
      <c r="T12" s="14"/>
    </row>
    <row r="13" spans="1:20" ht="12">
      <c r="A13" s="10" t="s">
        <v>10</v>
      </c>
      <c r="B13" s="11">
        <v>16040</v>
      </c>
      <c r="C13" s="11">
        <v>17421</v>
      </c>
      <c r="D13" s="12">
        <v>17350</v>
      </c>
      <c r="E13" s="12">
        <v>20112</v>
      </c>
      <c r="F13" s="13">
        <v>18678</v>
      </c>
      <c r="G13" s="13">
        <v>20930</v>
      </c>
      <c r="H13" s="13">
        <v>15472</v>
      </c>
      <c r="I13" s="13">
        <v>13631</v>
      </c>
      <c r="J13" s="13">
        <v>16711</v>
      </c>
      <c r="K13" s="13">
        <v>19525</v>
      </c>
      <c r="L13" s="13">
        <v>19065</v>
      </c>
      <c r="M13" s="46">
        <v>18899</v>
      </c>
      <c r="N13" s="12">
        <v>12144</v>
      </c>
      <c r="O13" s="3"/>
      <c r="P13" s="14">
        <f t="shared" si="0"/>
        <v>17819.5</v>
      </c>
      <c r="R13" s="14"/>
      <c r="S13" s="14"/>
      <c r="T13" s="14"/>
    </row>
    <row r="14" spans="1:19" ht="12.75">
      <c r="A14" s="10" t="s">
        <v>11</v>
      </c>
      <c r="B14" s="15">
        <v>21895</v>
      </c>
      <c r="C14" s="15">
        <v>15057</v>
      </c>
      <c r="D14" s="15">
        <v>17022</v>
      </c>
      <c r="E14" s="15">
        <v>16904</v>
      </c>
      <c r="F14" s="15">
        <v>15524</v>
      </c>
      <c r="G14" s="15">
        <v>24406</v>
      </c>
      <c r="H14" s="15">
        <v>14473</v>
      </c>
      <c r="I14" s="15">
        <v>13953</v>
      </c>
      <c r="J14" s="15">
        <v>19345</v>
      </c>
      <c r="K14" s="13">
        <v>17248</v>
      </c>
      <c r="L14" s="13">
        <v>15786</v>
      </c>
      <c r="M14" s="42">
        <v>15753</v>
      </c>
      <c r="N14" s="65">
        <v>19385</v>
      </c>
      <c r="O14" s="3"/>
      <c r="P14" s="14">
        <f t="shared" si="0"/>
        <v>17280.5</v>
      </c>
      <c r="R14" s="14"/>
      <c r="S14" s="14"/>
    </row>
    <row r="15" spans="1:16" ht="12">
      <c r="A15" s="10" t="s">
        <v>12</v>
      </c>
      <c r="B15" s="11">
        <v>8835</v>
      </c>
      <c r="C15" s="11">
        <v>10098</v>
      </c>
      <c r="D15" s="12">
        <v>9324</v>
      </c>
      <c r="E15" s="12">
        <v>11528</v>
      </c>
      <c r="F15" s="16">
        <v>10389</v>
      </c>
      <c r="G15" s="16">
        <v>15038</v>
      </c>
      <c r="H15" s="16">
        <v>10020</v>
      </c>
      <c r="I15" s="16">
        <v>11356</v>
      </c>
      <c r="J15" s="17">
        <v>14159</v>
      </c>
      <c r="K15" s="13">
        <v>11767</v>
      </c>
      <c r="L15" s="13">
        <v>13017</v>
      </c>
      <c r="M15" s="14">
        <v>18374</v>
      </c>
      <c r="N15" s="9"/>
      <c r="O15" s="3"/>
      <c r="P15" s="14">
        <f>SUM(B15:M15)/12</f>
        <v>11992.083333333334</v>
      </c>
    </row>
    <row r="16" spans="1:16" ht="12">
      <c r="A16" s="18" t="s">
        <v>13</v>
      </c>
      <c r="B16" s="19">
        <v>139054</v>
      </c>
      <c r="C16" s="19">
        <v>166272</v>
      </c>
      <c r="D16" s="19">
        <v>154784</v>
      </c>
      <c r="E16" s="19">
        <v>200064</v>
      </c>
      <c r="F16" s="19">
        <v>177973</v>
      </c>
      <c r="G16" s="19">
        <v>202362</v>
      </c>
      <c r="H16" s="19">
        <v>202786</v>
      </c>
      <c r="I16" s="19">
        <v>172619</v>
      </c>
      <c r="J16" s="19">
        <v>191450</v>
      </c>
      <c r="K16" s="19">
        <v>199322</v>
      </c>
      <c r="L16" s="19">
        <v>187430</v>
      </c>
      <c r="M16" s="48">
        <f>SUM(M4:M15)</f>
        <v>194882</v>
      </c>
      <c r="N16" s="19">
        <f>SUM(N4:N15)</f>
        <v>210507</v>
      </c>
      <c r="O16" s="53"/>
      <c r="P16" s="14">
        <f t="shared" si="0"/>
        <v>182416.5</v>
      </c>
    </row>
    <row r="17" spans="1:15" ht="12">
      <c r="A17" s="10" t="s">
        <v>14</v>
      </c>
      <c r="B17" s="20"/>
      <c r="C17" s="11">
        <v>51783</v>
      </c>
      <c r="D17" s="12"/>
      <c r="E17" s="12"/>
      <c r="F17" s="13"/>
      <c r="G17" s="13"/>
      <c r="H17" s="13"/>
      <c r="I17" s="13"/>
      <c r="J17" s="13"/>
      <c r="K17" s="13"/>
      <c r="L17" s="21"/>
      <c r="M17" s="21"/>
      <c r="N17" s="21"/>
      <c r="O17" s="3"/>
    </row>
    <row r="18" spans="1:21" ht="12.75" thickBot="1">
      <c r="A18" s="22" t="s">
        <v>15</v>
      </c>
      <c r="B18" s="23">
        <v>139054</v>
      </c>
      <c r="C18" s="23">
        <v>218055</v>
      </c>
      <c r="D18" s="24">
        <v>154784</v>
      </c>
      <c r="E18" s="24">
        <v>200064</v>
      </c>
      <c r="F18" s="25">
        <v>177973</v>
      </c>
      <c r="G18" s="25">
        <v>202362</v>
      </c>
      <c r="H18" s="25">
        <v>202786</v>
      </c>
      <c r="I18" s="25">
        <v>172619</v>
      </c>
      <c r="J18" s="25">
        <v>191450</v>
      </c>
      <c r="K18" s="25">
        <v>199322</v>
      </c>
      <c r="L18" s="25">
        <v>187430</v>
      </c>
      <c r="M18" s="25">
        <f>+M16+N17</f>
        <v>194882</v>
      </c>
      <c r="N18" s="25" t="e">
        <f>+N16+#REF!</f>
        <v>#REF!</v>
      </c>
      <c r="O18" s="53"/>
      <c r="R18" s="14">
        <f>SUM(K4:K14)</f>
        <v>187555</v>
      </c>
      <c r="S18" s="14">
        <f>SUM(L4:L14)</f>
        <v>174413</v>
      </c>
      <c r="T18" s="14">
        <f>SUM(M4:M14)</f>
        <v>176508</v>
      </c>
      <c r="U18" s="14">
        <f>SUM(N4:N14)</f>
        <v>210507</v>
      </c>
    </row>
    <row r="19" spans="1:21" ht="12.75" thickTop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R19" s="14"/>
      <c r="S19" s="14"/>
      <c r="T19" s="14"/>
      <c r="U19" s="14"/>
    </row>
    <row r="20" spans="1:21" ht="1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R20" s="14"/>
      <c r="S20" s="14"/>
      <c r="T20" s="14"/>
      <c r="U20" s="14"/>
    </row>
    <row r="22" spans="1:13" ht="12">
      <c r="A22" s="30" t="s">
        <v>16</v>
      </c>
      <c r="B22" s="3"/>
      <c r="C22" s="3"/>
      <c r="M22" s="14"/>
    </row>
    <row r="23" spans="1:18" ht="12.75" thickBot="1">
      <c r="A23" s="3"/>
      <c r="B23" s="3"/>
      <c r="C23" s="3"/>
      <c r="D23" s="3"/>
      <c r="R23" s="105" t="s">
        <v>71</v>
      </c>
    </row>
    <row r="24" spans="1:21" ht="12.75" thickBot="1">
      <c r="A24" s="40" t="s">
        <v>0</v>
      </c>
      <c r="B24" s="41">
        <v>2001</v>
      </c>
      <c r="C24" s="5">
        <v>2002</v>
      </c>
      <c r="D24" s="5">
        <v>2003</v>
      </c>
      <c r="E24" s="5" t="s">
        <v>17</v>
      </c>
      <c r="F24" s="5">
        <v>2005</v>
      </c>
      <c r="G24" s="6">
        <v>2006</v>
      </c>
      <c r="H24" s="6">
        <v>2007</v>
      </c>
      <c r="I24" s="6">
        <v>2008</v>
      </c>
      <c r="J24" s="6">
        <v>2009</v>
      </c>
      <c r="K24" s="6">
        <v>2010</v>
      </c>
      <c r="L24" s="6">
        <v>2011</v>
      </c>
      <c r="M24" s="8">
        <v>2012</v>
      </c>
      <c r="N24" s="8">
        <v>2013</v>
      </c>
      <c r="O24" s="108"/>
      <c r="P24" s="105" t="s">
        <v>70</v>
      </c>
      <c r="R24" s="2">
        <v>2010</v>
      </c>
      <c r="S24" s="2">
        <v>2011</v>
      </c>
      <c r="T24" s="2">
        <v>2012</v>
      </c>
      <c r="U24" s="2">
        <v>2013</v>
      </c>
    </row>
    <row r="25" spans="1:16" ht="12">
      <c r="A25" s="83" t="s">
        <v>1</v>
      </c>
      <c r="B25" s="13">
        <v>22503</v>
      </c>
      <c r="C25" s="13">
        <v>21012</v>
      </c>
      <c r="D25" s="13">
        <v>14704</v>
      </c>
      <c r="E25" s="13">
        <v>13499</v>
      </c>
      <c r="F25" s="13">
        <v>17686</v>
      </c>
      <c r="G25" s="13">
        <v>24048</v>
      </c>
      <c r="H25" s="13">
        <v>20296</v>
      </c>
      <c r="I25" s="13">
        <v>28175</v>
      </c>
      <c r="J25" s="13">
        <v>24425</v>
      </c>
      <c r="K25" s="13">
        <v>15608</v>
      </c>
      <c r="L25" s="12">
        <v>1230</v>
      </c>
      <c r="M25" s="12">
        <v>28043</v>
      </c>
      <c r="N25" s="84">
        <v>25631</v>
      </c>
      <c r="O25" s="109"/>
      <c r="P25" s="14">
        <f>(SUM(B25:K25)+M25)/11</f>
        <v>20909</v>
      </c>
    </row>
    <row r="26" spans="1:16" ht="12">
      <c r="A26" s="83" t="s">
        <v>2</v>
      </c>
      <c r="B26" s="13">
        <v>18791</v>
      </c>
      <c r="C26" s="13">
        <v>15052</v>
      </c>
      <c r="D26" s="13">
        <v>15074</v>
      </c>
      <c r="E26" s="13">
        <v>14363</v>
      </c>
      <c r="F26" s="13">
        <v>18790</v>
      </c>
      <c r="G26" s="13">
        <v>20440</v>
      </c>
      <c r="H26" s="13">
        <v>28617</v>
      </c>
      <c r="I26" s="13">
        <v>27038</v>
      </c>
      <c r="J26" s="13">
        <v>35758</v>
      </c>
      <c r="K26" s="13">
        <v>17486</v>
      </c>
      <c r="L26" s="12">
        <v>0</v>
      </c>
      <c r="M26" s="12">
        <v>21688</v>
      </c>
      <c r="N26" s="84">
        <v>28651</v>
      </c>
      <c r="O26" s="109"/>
      <c r="P26" s="14">
        <f aca="true" t="shared" si="1" ref="P26:P37">(SUM(B26:K26)+M26)/11</f>
        <v>21190.636363636364</v>
      </c>
    </row>
    <row r="27" spans="1:16" ht="12">
      <c r="A27" s="83" t="s">
        <v>3</v>
      </c>
      <c r="B27" s="13">
        <v>24478</v>
      </c>
      <c r="C27" s="13">
        <v>23472</v>
      </c>
      <c r="D27" s="13">
        <v>24908</v>
      </c>
      <c r="E27" s="13">
        <v>11933</v>
      </c>
      <c r="F27" s="13">
        <v>23124</v>
      </c>
      <c r="G27" s="13">
        <v>8984</v>
      </c>
      <c r="H27" s="13">
        <v>31390</v>
      </c>
      <c r="I27" s="13">
        <v>42225</v>
      </c>
      <c r="J27" s="13">
        <v>37516</v>
      </c>
      <c r="K27" s="13">
        <v>30565</v>
      </c>
      <c r="L27" s="12">
        <v>0</v>
      </c>
      <c r="M27" s="12">
        <v>36264</v>
      </c>
      <c r="N27" s="84">
        <v>45905</v>
      </c>
      <c r="O27" s="109"/>
      <c r="P27" s="14">
        <f t="shared" si="1"/>
        <v>26805.363636363636</v>
      </c>
    </row>
    <row r="28" spans="1:16" ht="12">
      <c r="A28" s="83" t="s">
        <v>4</v>
      </c>
      <c r="B28" s="13">
        <v>27965</v>
      </c>
      <c r="C28" s="13">
        <v>36051</v>
      </c>
      <c r="D28" s="13">
        <v>20383</v>
      </c>
      <c r="E28" s="13">
        <v>28416</v>
      </c>
      <c r="F28" s="13">
        <v>27089</v>
      </c>
      <c r="G28" s="13">
        <v>35578</v>
      </c>
      <c r="H28" s="13">
        <v>42161</v>
      </c>
      <c r="I28" s="13">
        <v>39763</v>
      </c>
      <c r="J28" s="13">
        <v>51063</v>
      </c>
      <c r="K28" s="13">
        <v>53831</v>
      </c>
      <c r="L28" s="12">
        <v>0</v>
      </c>
      <c r="M28" s="12">
        <v>62427</v>
      </c>
      <c r="N28" s="84">
        <v>56855</v>
      </c>
      <c r="O28" s="109"/>
      <c r="P28" s="14">
        <f t="shared" si="1"/>
        <v>38611.545454545456</v>
      </c>
    </row>
    <row r="29" spans="1:19" ht="12">
      <c r="A29" s="83" t="s">
        <v>5</v>
      </c>
      <c r="B29" s="13">
        <v>25979</v>
      </c>
      <c r="C29" s="13">
        <v>34928</v>
      </c>
      <c r="D29" s="13">
        <v>35777</v>
      </c>
      <c r="E29" s="13">
        <v>19587</v>
      </c>
      <c r="F29" s="13">
        <v>35783</v>
      </c>
      <c r="G29" s="13">
        <v>35441</v>
      </c>
      <c r="H29" s="13">
        <v>35783</v>
      </c>
      <c r="I29" s="13">
        <v>46088</v>
      </c>
      <c r="J29" s="13">
        <v>54151</v>
      </c>
      <c r="K29" s="13">
        <v>48130</v>
      </c>
      <c r="L29" s="12">
        <v>0</v>
      </c>
      <c r="M29" s="12">
        <v>53583</v>
      </c>
      <c r="N29" s="84">
        <v>55829</v>
      </c>
      <c r="O29" s="109"/>
      <c r="P29" s="14">
        <f t="shared" si="1"/>
        <v>38657.27272727273</v>
      </c>
      <c r="R29" s="14"/>
      <c r="S29" s="14"/>
    </row>
    <row r="30" spans="1:19" ht="12">
      <c r="A30" s="83" t="s">
        <v>6</v>
      </c>
      <c r="B30" s="13">
        <v>19229</v>
      </c>
      <c r="C30" s="13">
        <v>25595</v>
      </c>
      <c r="D30" s="13">
        <v>21157</v>
      </c>
      <c r="E30" s="13">
        <v>14587</v>
      </c>
      <c r="F30" s="13">
        <v>21537</v>
      </c>
      <c r="G30" s="13">
        <v>34523</v>
      </c>
      <c r="H30" s="13">
        <v>21537</v>
      </c>
      <c r="I30" s="13">
        <v>39005</v>
      </c>
      <c r="J30" s="13">
        <v>43433</v>
      </c>
      <c r="K30" s="13">
        <v>36458</v>
      </c>
      <c r="L30" s="12">
        <v>0</v>
      </c>
      <c r="M30" s="12">
        <v>38579</v>
      </c>
      <c r="N30" s="84">
        <v>50945</v>
      </c>
      <c r="O30" s="109"/>
      <c r="P30" s="14">
        <f t="shared" si="1"/>
        <v>28694.545454545456</v>
      </c>
      <c r="R30" s="14"/>
      <c r="S30" s="14"/>
    </row>
    <row r="31" spans="1:19" ht="12">
      <c r="A31" s="83" t="s">
        <v>7</v>
      </c>
      <c r="B31" s="13">
        <v>31965</v>
      </c>
      <c r="C31" s="13">
        <v>21676</v>
      </c>
      <c r="D31" s="13">
        <v>25018</v>
      </c>
      <c r="E31" s="13">
        <v>14366</v>
      </c>
      <c r="F31" s="13">
        <v>30261</v>
      </c>
      <c r="G31" s="13">
        <v>35292</v>
      </c>
      <c r="H31" s="13">
        <v>37003</v>
      </c>
      <c r="I31" s="13">
        <v>48367</v>
      </c>
      <c r="J31" s="13">
        <v>58102</v>
      </c>
      <c r="K31" s="13">
        <v>21283</v>
      </c>
      <c r="L31" s="12">
        <v>0</v>
      </c>
      <c r="M31" s="12">
        <v>48876</v>
      </c>
      <c r="N31" s="84">
        <v>45182</v>
      </c>
      <c r="O31" s="109"/>
      <c r="P31" s="14">
        <f t="shared" si="1"/>
        <v>33837.181818181816</v>
      </c>
      <c r="R31" s="14"/>
      <c r="S31" s="14"/>
    </row>
    <row r="32" spans="1:19" ht="12">
      <c r="A32" s="83" t="s">
        <v>8</v>
      </c>
      <c r="B32" s="13">
        <v>32262</v>
      </c>
      <c r="C32" s="13">
        <v>23502</v>
      </c>
      <c r="D32" s="13">
        <v>31482</v>
      </c>
      <c r="E32" s="13">
        <v>21545</v>
      </c>
      <c r="F32" s="13">
        <v>31632</v>
      </c>
      <c r="G32" s="13">
        <v>47796</v>
      </c>
      <c r="H32" s="13">
        <v>45389</v>
      </c>
      <c r="I32" s="13">
        <v>57060</v>
      </c>
      <c r="J32" s="13">
        <v>59331</v>
      </c>
      <c r="K32" s="13">
        <v>42699</v>
      </c>
      <c r="L32" s="12">
        <v>0</v>
      </c>
      <c r="M32" s="12">
        <v>53928</v>
      </c>
      <c r="N32" s="84">
        <v>59876</v>
      </c>
      <c r="O32" s="109"/>
      <c r="P32" s="14">
        <f t="shared" si="1"/>
        <v>40602.36363636364</v>
      </c>
      <c r="R32" s="14"/>
      <c r="S32" s="14"/>
    </row>
    <row r="33" spans="1:16" ht="12">
      <c r="A33" s="83" t="s">
        <v>9</v>
      </c>
      <c r="B33" s="13">
        <v>26042</v>
      </c>
      <c r="C33" s="13">
        <v>24526</v>
      </c>
      <c r="D33" s="13">
        <v>21493</v>
      </c>
      <c r="E33" s="13">
        <v>12852</v>
      </c>
      <c r="F33" s="13">
        <v>24596</v>
      </c>
      <c r="G33" s="13">
        <v>31659</v>
      </c>
      <c r="H33" s="13">
        <v>24596</v>
      </c>
      <c r="I33" s="13">
        <v>38617</v>
      </c>
      <c r="J33" s="13">
        <v>41337</v>
      </c>
      <c r="K33" s="13">
        <v>21239</v>
      </c>
      <c r="L33" s="12">
        <v>22560</v>
      </c>
      <c r="M33" s="49">
        <v>24596</v>
      </c>
      <c r="N33" s="84">
        <v>41227</v>
      </c>
      <c r="O33" s="109"/>
      <c r="P33" s="14">
        <f t="shared" si="1"/>
        <v>26504.81818181818</v>
      </c>
    </row>
    <row r="34" spans="1:16" ht="12">
      <c r="A34" s="83" t="s">
        <v>10</v>
      </c>
      <c r="B34" s="13">
        <v>31958</v>
      </c>
      <c r="C34" s="13">
        <v>19481</v>
      </c>
      <c r="D34" s="13">
        <v>19506</v>
      </c>
      <c r="E34" s="13">
        <v>14665</v>
      </c>
      <c r="F34" s="13">
        <v>27488</v>
      </c>
      <c r="G34" s="13">
        <v>37231</v>
      </c>
      <c r="H34" s="13">
        <v>37972</v>
      </c>
      <c r="I34" s="13">
        <v>38849</v>
      </c>
      <c r="J34" s="13">
        <v>55705</v>
      </c>
      <c r="K34" s="13">
        <v>34073</v>
      </c>
      <c r="L34" s="12">
        <v>36533</v>
      </c>
      <c r="M34" s="49">
        <v>27488</v>
      </c>
      <c r="N34" s="84">
        <v>41734</v>
      </c>
      <c r="O34" s="109"/>
      <c r="P34" s="14">
        <f t="shared" si="1"/>
        <v>31310.545454545456</v>
      </c>
    </row>
    <row r="35" spans="1:16" ht="12">
      <c r="A35" s="83" t="s">
        <v>11</v>
      </c>
      <c r="B35" s="13">
        <v>20558</v>
      </c>
      <c r="C35" s="13">
        <v>18229</v>
      </c>
      <c r="D35" s="13">
        <v>22051</v>
      </c>
      <c r="E35" s="13">
        <v>29291</v>
      </c>
      <c r="F35" s="13">
        <v>23452</v>
      </c>
      <c r="G35" s="13">
        <v>29215</v>
      </c>
      <c r="H35" s="13">
        <v>49020</v>
      </c>
      <c r="I35" s="13">
        <v>30084</v>
      </c>
      <c r="J35" s="13">
        <v>31119</v>
      </c>
      <c r="K35" s="13">
        <v>8693</v>
      </c>
      <c r="L35" s="12">
        <v>28090</v>
      </c>
      <c r="M35" s="49">
        <v>23452</v>
      </c>
      <c r="N35" s="84">
        <v>33251</v>
      </c>
      <c r="O35" s="109"/>
      <c r="P35" s="14">
        <f t="shared" si="1"/>
        <v>25924</v>
      </c>
    </row>
    <row r="36" spans="1:16" ht="12">
      <c r="A36" s="83" t="s">
        <v>12</v>
      </c>
      <c r="B36" s="13">
        <v>18487</v>
      </c>
      <c r="C36" s="13">
        <v>17392</v>
      </c>
      <c r="D36" s="13">
        <v>20247</v>
      </c>
      <c r="E36" s="13">
        <v>24830</v>
      </c>
      <c r="F36" s="13">
        <v>23335</v>
      </c>
      <c r="G36" s="13">
        <v>30130</v>
      </c>
      <c r="H36" s="13">
        <v>31724</v>
      </c>
      <c r="I36" s="13">
        <v>32949</v>
      </c>
      <c r="J36" s="13">
        <v>34415</v>
      </c>
      <c r="K36" s="13">
        <v>15038</v>
      </c>
      <c r="L36" s="12">
        <v>31065</v>
      </c>
      <c r="M36" s="12">
        <v>23335</v>
      </c>
      <c r="N36" s="84"/>
      <c r="O36" s="109"/>
      <c r="P36" s="14">
        <f t="shared" si="1"/>
        <v>24716.545454545456</v>
      </c>
    </row>
    <row r="37" spans="1:21" ht="12.75" thickBot="1">
      <c r="A37" s="86" t="s">
        <v>15</v>
      </c>
      <c r="B37" s="87">
        <v>300217</v>
      </c>
      <c r="C37" s="87">
        <v>280916</v>
      </c>
      <c r="D37" s="87">
        <v>271800</v>
      </c>
      <c r="E37" s="87">
        <v>219934</v>
      </c>
      <c r="F37" s="87">
        <v>304773</v>
      </c>
      <c r="G37" s="87">
        <v>370337</v>
      </c>
      <c r="H37" s="87">
        <v>405488</v>
      </c>
      <c r="I37" s="87">
        <v>468220</v>
      </c>
      <c r="J37" s="87">
        <v>526355</v>
      </c>
      <c r="K37" s="87">
        <v>345103</v>
      </c>
      <c r="L37" s="88">
        <v>119478</v>
      </c>
      <c r="M37" s="88">
        <f>SUM(M25:M36)</f>
        <v>442259</v>
      </c>
      <c r="N37" s="89">
        <f>SUM(N25:N36)</f>
        <v>485086</v>
      </c>
      <c r="O37" s="110"/>
      <c r="P37" s="14">
        <f t="shared" si="1"/>
        <v>357763.8181818182</v>
      </c>
      <c r="R37" s="14">
        <f>SUM(K25:K35)</f>
        <v>330065</v>
      </c>
      <c r="S37" s="14">
        <f>SUM(L25:L35)</f>
        <v>88413</v>
      </c>
      <c r="T37" s="14">
        <f>SUM(M25:M35)</f>
        <v>418924</v>
      </c>
      <c r="U37" s="14">
        <f>SUM(N25:N35)</f>
        <v>485086</v>
      </c>
    </row>
    <row r="39" ht="12">
      <c r="K39" s="14"/>
    </row>
    <row r="40" spans="2:8" ht="12">
      <c r="B40" s="38" t="s">
        <v>66</v>
      </c>
      <c r="G40" s="14"/>
      <c r="H40" s="14"/>
    </row>
    <row r="41" spans="2:8" ht="12">
      <c r="B41" s="38"/>
      <c r="G41" s="14"/>
      <c r="H41" s="14"/>
    </row>
    <row r="42" spans="2:17" ht="12">
      <c r="B42" s="2" t="s">
        <v>67</v>
      </c>
      <c r="G42" s="14"/>
      <c r="P42" s="14"/>
      <c r="Q42" s="113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zoomScaleSheetLayoutView="100" zoomScalePageLayoutView="0" workbookViewId="0" topLeftCell="A1">
      <selection activeCell="O34" sqref="O34"/>
    </sheetView>
  </sheetViews>
  <sheetFormatPr defaultColWidth="9.140625" defaultRowHeight="12.75"/>
  <cols>
    <col min="1" max="15" width="9.140625" style="2" customWidth="1"/>
    <col min="16" max="16" width="15.57421875" style="2" bestFit="1" customWidth="1"/>
    <col min="17" max="16384" width="9.140625" style="2" customWidth="1"/>
  </cols>
  <sheetData>
    <row r="1" ht="12">
      <c r="A1" s="26" t="s">
        <v>61</v>
      </c>
    </row>
    <row r="2" spans="16:18" ht="12.75" thickBot="1">
      <c r="P2" s="105" t="s">
        <v>63</v>
      </c>
      <c r="R2" s="2" t="s">
        <v>72</v>
      </c>
    </row>
    <row r="3" spans="1:21" ht="12.75" thickBot="1">
      <c r="A3" s="27" t="s">
        <v>0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28">
        <v>2012</v>
      </c>
      <c r="N3" s="28">
        <v>2013</v>
      </c>
      <c r="R3" s="2">
        <v>2010</v>
      </c>
      <c r="S3" s="2">
        <v>2011</v>
      </c>
      <c r="T3" s="2">
        <v>2012</v>
      </c>
      <c r="U3" s="2">
        <v>2013</v>
      </c>
    </row>
    <row r="4" spans="1:24" ht="12">
      <c r="A4" s="83" t="s">
        <v>1</v>
      </c>
      <c r="B4" s="13">
        <v>2561</v>
      </c>
      <c r="C4" s="13">
        <v>2388</v>
      </c>
      <c r="D4" s="13">
        <v>2229</v>
      </c>
      <c r="E4" s="12">
        <v>2322</v>
      </c>
      <c r="F4" s="12">
        <v>2870</v>
      </c>
      <c r="G4" s="12">
        <v>4781</v>
      </c>
      <c r="H4" s="12">
        <v>2307</v>
      </c>
      <c r="I4" s="12">
        <v>2465</v>
      </c>
      <c r="J4" s="12">
        <v>3019</v>
      </c>
      <c r="K4" s="12">
        <v>1917</v>
      </c>
      <c r="L4" s="12">
        <v>2627</v>
      </c>
      <c r="M4" s="12">
        <v>2577</v>
      </c>
      <c r="N4" s="98">
        <v>2590</v>
      </c>
      <c r="P4" s="14">
        <f>SUM(B4:M4)/12</f>
        <v>2671.9166666666665</v>
      </c>
      <c r="W4" s="14"/>
      <c r="X4" s="14"/>
    </row>
    <row r="5" spans="1:16" ht="12">
      <c r="A5" s="83" t="s">
        <v>2</v>
      </c>
      <c r="B5" s="13">
        <v>2671</v>
      </c>
      <c r="C5" s="13">
        <v>2727</v>
      </c>
      <c r="D5" s="13">
        <v>2982</v>
      </c>
      <c r="E5" s="12">
        <v>3296</v>
      </c>
      <c r="F5" s="12">
        <v>3719</v>
      </c>
      <c r="G5" s="12">
        <v>2879</v>
      </c>
      <c r="H5" s="12">
        <v>2821</v>
      </c>
      <c r="I5" s="12">
        <v>3101</v>
      </c>
      <c r="J5" s="12">
        <v>3982</v>
      </c>
      <c r="K5" s="12">
        <v>2366</v>
      </c>
      <c r="L5" s="12">
        <v>3021</v>
      </c>
      <c r="M5" s="12">
        <v>2383</v>
      </c>
      <c r="N5" s="98">
        <v>2971</v>
      </c>
      <c r="P5" s="14">
        <f aca="true" t="shared" si="0" ref="P5:P14">SUM(B5:M5)/12</f>
        <v>2995.6666666666665</v>
      </c>
    </row>
    <row r="6" spans="1:20" ht="12">
      <c r="A6" s="83" t="s">
        <v>3</v>
      </c>
      <c r="B6" s="13">
        <v>3078</v>
      </c>
      <c r="C6" s="13">
        <v>3262</v>
      </c>
      <c r="D6" s="13">
        <v>3233</v>
      </c>
      <c r="E6" s="12">
        <v>3281</v>
      </c>
      <c r="F6" s="12">
        <v>3940</v>
      </c>
      <c r="G6" s="12">
        <v>3305</v>
      </c>
      <c r="H6" s="12">
        <v>4084</v>
      </c>
      <c r="I6" s="12">
        <v>4221</v>
      </c>
      <c r="J6" s="12">
        <v>4226</v>
      </c>
      <c r="K6" s="12">
        <v>3446</v>
      </c>
      <c r="L6" s="12">
        <v>3434</v>
      </c>
      <c r="M6" s="64">
        <v>2815</v>
      </c>
      <c r="N6" s="99">
        <v>4548</v>
      </c>
      <c r="P6" s="14">
        <f t="shared" si="0"/>
        <v>3527.0833333333335</v>
      </c>
      <c r="T6" s="14"/>
    </row>
    <row r="7" spans="1:16" ht="12.75">
      <c r="A7" s="83" t="s">
        <v>4</v>
      </c>
      <c r="B7" s="13">
        <v>4833</v>
      </c>
      <c r="C7" s="13">
        <v>5446</v>
      </c>
      <c r="D7" s="13">
        <v>5773</v>
      </c>
      <c r="E7" s="12">
        <v>5289</v>
      </c>
      <c r="F7" s="12">
        <v>4199</v>
      </c>
      <c r="G7" s="12">
        <v>5873</v>
      </c>
      <c r="H7" s="12">
        <v>4303</v>
      </c>
      <c r="I7" s="12">
        <v>3882</v>
      </c>
      <c r="J7" s="12">
        <v>4084</v>
      </c>
      <c r="K7" s="12">
        <v>5895</v>
      </c>
      <c r="L7" s="12">
        <v>4992</v>
      </c>
      <c r="M7" s="12">
        <v>5755</v>
      </c>
      <c r="N7" s="100">
        <v>6369</v>
      </c>
      <c r="P7" s="14">
        <f t="shared" si="0"/>
        <v>5027</v>
      </c>
    </row>
    <row r="8" spans="1:19" ht="12">
      <c r="A8" s="83" t="s">
        <v>5</v>
      </c>
      <c r="B8" s="13">
        <v>7491</v>
      </c>
      <c r="C8" s="13">
        <v>8964</v>
      </c>
      <c r="D8" s="13">
        <v>6964</v>
      </c>
      <c r="E8" s="12">
        <v>5419</v>
      </c>
      <c r="F8" s="12">
        <v>4484</v>
      </c>
      <c r="G8" s="12">
        <v>4923</v>
      </c>
      <c r="H8" s="12">
        <v>4048</v>
      </c>
      <c r="I8" s="12">
        <v>3998</v>
      </c>
      <c r="J8" s="12">
        <v>4359</v>
      </c>
      <c r="K8" s="12">
        <v>4955</v>
      </c>
      <c r="L8" s="12">
        <v>4968</v>
      </c>
      <c r="M8" s="12">
        <v>4769</v>
      </c>
      <c r="N8" s="98">
        <v>5207</v>
      </c>
      <c r="P8" s="14">
        <f t="shared" si="0"/>
        <v>5445.166666666667</v>
      </c>
      <c r="R8" s="14"/>
      <c r="S8" s="14"/>
    </row>
    <row r="9" spans="1:19" ht="12">
      <c r="A9" s="83" t="s">
        <v>6</v>
      </c>
      <c r="B9" s="13">
        <v>8009</v>
      </c>
      <c r="C9" s="13">
        <v>10104</v>
      </c>
      <c r="D9" s="13">
        <v>7376</v>
      </c>
      <c r="E9" s="12">
        <v>7132</v>
      </c>
      <c r="F9" s="12">
        <v>7398</v>
      </c>
      <c r="G9" s="12">
        <v>7396</v>
      </c>
      <c r="H9" s="12">
        <v>6626</v>
      </c>
      <c r="I9" s="12">
        <v>4978</v>
      </c>
      <c r="J9" s="12">
        <v>6911</v>
      </c>
      <c r="K9" s="12">
        <v>7100</v>
      </c>
      <c r="L9" s="12">
        <v>7646</v>
      </c>
      <c r="M9" s="12">
        <v>6840</v>
      </c>
      <c r="N9" s="98">
        <v>8525</v>
      </c>
      <c r="P9" s="14">
        <f t="shared" si="0"/>
        <v>7293</v>
      </c>
      <c r="R9" s="14"/>
      <c r="S9" s="14"/>
    </row>
    <row r="10" spans="1:23" ht="12">
      <c r="A10" s="83" t="s">
        <v>7</v>
      </c>
      <c r="B10" s="13">
        <v>3601</v>
      </c>
      <c r="C10" s="13">
        <v>3696</v>
      </c>
      <c r="D10" s="13">
        <v>3762</v>
      </c>
      <c r="E10" s="12">
        <v>3765</v>
      </c>
      <c r="F10" s="12">
        <v>3724</v>
      </c>
      <c r="G10" s="12">
        <v>3677</v>
      </c>
      <c r="H10" s="12">
        <v>4213</v>
      </c>
      <c r="I10" s="12">
        <v>3862</v>
      </c>
      <c r="J10" s="12">
        <v>4568</v>
      </c>
      <c r="K10" s="12">
        <v>4315</v>
      </c>
      <c r="L10" s="12">
        <v>5504</v>
      </c>
      <c r="M10" s="12">
        <v>4426</v>
      </c>
      <c r="N10" s="98">
        <v>4538</v>
      </c>
      <c r="P10" s="14">
        <f t="shared" si="0"/>
        <v>4092.75</v>
      </c>
      <c r="R10" s="14"/>
      <c r="S10" s="14"/>
      <c r="U10" s="14"/>
      <c r="V10" s="14"/>
      <c r="W10" s="14"/>
    </row>
    <row r="11" spans="1:18" ht="12">
      <c r="A11" s="83" t="s">
        <v>8</v>
      </c>
      <c r="B11" s="13">
        <v>3786</v>
      </c>
      <c r="C11" s="13">
        <v>4008</v>
      </c>
      <c r="D11" s="13">
        <v>4382</v>
      </c>
      <c r="E11" s="12">
        <v>4742</v>
      </c>
      <c r="F11" s="12">
        <v>4382</v>
      </c>
      <c r="G11" s="12">
        <v>5105</v>
      </c>
      <c r="H11" s="12">
        <v>4702</v>
      </c>
      <c r="I11" s="12">
        <v>4871</v>
      </c>
      <c r="J11" s="12">
        <v>5291</v>
      </c>
      <c r="K11" s="12">
        <v>5656</v>
      </c>
      <c r="L11" s="12">
        <v>5855</v>
      </c>
      <c r="M11" s="12">
        <v>5020</v>
      </c>
      <c r="N11" s="85">
        <v>5410</v>
      </c>
      <c r="P11" s="14">
        <f t="shared" si="0"/>
        <v>4816.666666666667</v>
      </c>
      <c r="R11" s="14"/>
    </row>
    <row r="12" spans="1:18" ht="12.75">
      <c r="A12" s="83" t="s">
        <v>9</v>
      </c>
      <c r="B12" s="13">
        <v>4566</v>
      </c>
      <c r="C12" s="13">
        <v>4815</v>
      </c>
      <c r="D12" s="13">
        <v>4259</v>
      </c>
      <c r="E12" s="12">
        <v>4530</v>
      </c>
      <c r="F12" s="12">
        <v>3327</v>
      </c>
      <c r="G12" s="12">
        <v>2956</v>
      </c>
      <c r="H12" s="12">
        <v>3656</v>
      </c>
      <c r="I12" s="12">
        <v>3163</v>
      </c>
      <c r="J12" s="12">
        <v>4555</v>
      </c>
      <c r="K12" s="12">
        <v>5034</v>
      </c>
      <c r="L12" s="12">
        <v>3736</v>
      </c>
      <c r="M12" s="39">
        <v>3426</v>
      </c>
      <c r="N12" s="104">
        <v>4134</v>
      </c>
      <c r="O12" s="73"/>
      <c r="P12" s="14">
        <f t="shared" si="0"/>
        <v>4001.9166666666665</v>
      </c>
      <c r="Q12" s="3"/>
      <c r="R12" s="14"/>
    </row>
    <row r="13" spans="1:16" ht="12">
      <c r="A13" s="83" t="s">
        <v>10</v>
      </c>
      <c r="B13" s="13">
        <v>3389</v>
      </c>
      <c r="C13" s="13">
        <v>3753</v>
      </c>
      <c r="D13" s="13">
        <v>4368</v>
      </c>
      <c r="E13" s="12">
        <v>4448</v>
      </c>
      <c r="F13" s="12">
        <v>5573</v>
      </c>
      <c r="G13" s="12">
        <v>3442</v>
      </c>
      <c r="H13" s="12">
        <v>3771</v>
      </c>
      <c r="I13" s="12">
        <v>3384</v>
      </c>
      <c r="J13" s="12">
        <v>4040</v>
      </c>
      <c r="K13" s="12">
        <v>4113</v>
      </c>
      <c r="L13" s="12">
        <v>4425</v>
      </c>
      <c r="M13" s="12">
        <v>4016</v>
      </c>
      <c r="N13" s="98">
        <v>4303</v>
      </c>
      <c r="P13" s="14">
        <f t="shared" si="0"/>
        <v>4060.1666666666665</v>
      </c>
    </row>
    <row r="14" spans="1:21" ht="12">
      <c r="A14" s="83" t="s">
        <v>11</v>
      </c>
      <c r="B14" s="13">
        <v>5466</v>
      </c>
      <c r="C14" s="13">
        <v>4293</v>
      </c>
      <c r="D14" s="13">
        <v>4109</v>
      </c>
      <c r="E14" s="12">
        <v>3537</v>
      </c>
      <c r="F14" s="12">
        <v>5603</v>
      </c>
      <c r="G14" s="12">
        <v>3597</v>
      </c>
      <c r="H14" s="12">
        <v>3712</v>
      </c>
      <c r="I14" s="12">
        <v>3962</v>
      </c>
      <c r="J14" s="12">
        <v>4737</v>
      </c>
      <c r="K14" s="12">
        <v>4586</v>
      </c>
      <c r="L14" s="12">
        <v>4642</v>
      </c>
      <c r="M14" s="39">
        <v>4245</v>
      </c>
      <c r="N14" s="14">
        <v>4505</v>
      </c>
      <c r="O14" s="73"/>
      <c r="P14" s="14">
        <f t="shared" si="0"/>
        <v>4374.083333333333</v>
      </c>
      <c r="R14" s="14"/>
      <c r="S14" s="14"/>
      <c r="U14" s="14"/>
    </row>
    <row r="15" spans="1:16" ht="12">
      <c r="A15" s="83" t="s">
        <v>12</v>
      </c>
      <c r="B15" s="13">
        <v>2418</v>
      </c>
      <c r="C15" s="13">
        <v>2348</v>
      </c>
      <c r="D15" s="13">
        <v>2371</v>
      </c>
      <c r="E15" s="12">
        <v>2472</v>
      </c>
      <c r="F15" s="12">
        <v>4183</v>
      </c>
      <c r="G15" s="12">
        <v>2828</v>
      </c>
      <c r="H15" s="12">
        <v>2577</v>
      </c>
      <c r="I15" s="12">
        <v>2752</v>
      </c>
      <c r="J15" s="12">
        <v>2777</v>
      </c>
      <c r="K15" s="12">
        <v>2315</v>
      </c>
      <c r="L15" s="12">
        <v>2907</v>
      </c>
      <c r="M15" s="32">
        <v>2829</v>
      </c>
      <c r="N15" s="85"/>
      <c r="P15" s="14">
        <f>SUM(B15:M15)/12</f>
        <v>2731.4166666666665</v>
      </c>
    </row>
    <row r="16" spans="1:14" ht="12">
      <c r="A16" s="83"/>
      <c r="B16" s="9"/>
      <c r="C16" s="9"/>
      <c r="D16" s="9"/>
      <c r="E16" s="9"/>
      <c r="F16" s="9"/>
      <c r="G16" s="9"/>
      <c r="H16" s="9"/>
      <c r="I16" s="9"/>
      <c r="J16" s="9"/>
      <c r="K16" s="9"/>
      <c r="L16" s="29"/>
      <c r="M16" s="29"/>
      <c r="N16" s="72"/>
    </row>
    <row r="17" spans="1:21" ht="12.75" thickBot="1">
      <c r="A17" s="101" t="s">
        <v>15</v>
      </c>
      <c r="B17" s="87">
        <v>51869</v>
      </c>
      <c r="C17" s="87">
        <v>55804</v>
      </c>
      <c r="D17" s="87">
        <v>51808</v>
      </c>
      <c r="E17" s="87">
        <v>50233</v>
      </c>
      <c r="F17" s="87">
        <v>53402</v>
      </c>
      <c r="G17" s="87">
        <v>50762</v>
      </c>
      <c r="H17" s="87">
        <v>46820</v>
      </c>
      <c r="I17" s="87">
        <v>44639</v>
      </c>
      <c r="J17" s="87">
        <v>52549</v>
      </c>
      <c r="K17" s="87">
        <v>51698</v>
      </c>
      <c r="L17" s="102">
        <v>53757</v>
      </c>
      <c r="M17" s="102">
        <f>SUM(M4:M15)</f>
        <v>49101</v>
      </c>
      <c r="N17" s="103">
        <f>SUM(N4:N15)</f>
        <v>53100</v>
      </c>
      <c r="R17" s="14">
        <f>SUM(K4:K14)</f>
        <v>49383</v>
      </c>
      <c r="S17" s="14">
        <f>SUM(L4:L14)</f>
        <v>50850</v>
      </c>
      <c r="T17" s="14">
        <f>SUM(M4:M14)</f>
        <v>46272</v>
      </c>
      <c r="U17" s="14">
        <f>SUM(N4:N14)</f>
        <v>53100</v>
      </c>
    </row>
    <row r="19" ht="12">
      <c r="M19" s="14"/>
    </row>
    <row r="20" ht="12">
      <c r="B20" s="2" t="s">
        <v>69</v>
      </c>
    </row>
    <row r="25" ht="12">
      <c r="N25" s="14"/>
    </row>
    <row r="36" ht="12">
      <c r="R36" s="14"/>
    </row>
    <row r="41" ht="12">
      <c r="O41" s="1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workbookViewId="0" topLeftCell="A1">
      <selection activeCell="N23" sqref="N23"/>
    </sheetView>
  </sheetViews>
  <sheetFormatPr defaultColWidth="9.140625" defaultRowHeight="12.75"/>
  <cols>
    <col min="4" max="4" width="10.7109375" style="0" bestFit="1" customWidth="1"/>
  </cols>
  <sheetData>
    <row r="1" s="2" customFormat="1" ht="12">
      <c r="A1" s="1" t="s">
        <v>23</v>
      </c>
    </row>
    <row r="2" spans="16:18" s="2" customFormat="1" ht="12.75" thickBot="1">
      <c r="P2" s="105" t="s">
        <v>64</v>
      </c>
      <c r="R2" s="2" t="s">
        <v>73</v>
      </c>
    </row>
    <row r="3" spans="1:21" s="2" customFormat="1" ht="12.75" thickBot="1">
      <c r="A3" s="33" t="s">
        <v>0</v>
      </c>
      <c r="B3" s="27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28">
        <v>2012</v>
      </c>
      <c r="N3" s="28">
        <v>2013</v>
      </c>
      <c r="R3" s="2">
        <v>2010</v>
      </c>
      <c r="S3" s="2">
        <v>2011</v>
      </c>
      <c r="T3" s="2">
        <v>2012</v>
      </c>
      <c r="U3" s="2">
        <v>2013</v>
      </c>
    </row>
    <row r="4" spans="1:25" s="2" customFormat="1" ht="12">
      <c r="A4" s="93" t="s">
        <v>1</v>
      </c>
      <c r="B4" s="94"/>
      <c r="C4" s="13"/>
      <c r="D4" s="13"/>
      <c r="E4" s="12"/>
      <c r="F4" s="12"/>
      <c r="G4" s="34">
        <v>2350</v>
      </c>
      <c r="H4" s="52">
        <v>1490</v>
      </c>
      <c r="I4" s="34">
        <v>5964</v>
      </c>
      <c r="J4" s="52">
        <v>1330</v>
      </c>
      <c r="K4" s="34">
        <v>1541</v>
      </c>
      <c r="L4" s="52">
        <v>2570</v>
      </c>
      <c r="M4" s="12">
        <v>1672</v>
      </c>
      <c r="N4" s="85">
        <v>1095</v>
      </c>
      <c r="P4" s="14">
        <f>SUM(G4:M4)/7</f>
        <v>2416.714285714286</v>
      </c>
      <c r="X4" s="14"/>
      <c r="Y4" s="14"/>
    </row>
    <row r="5" spans="1:16" s="2" customFormat="1" ht="12">
      <c r="A5" s="83" t="s">
        <v>2</v>
      </c>
      <c r="B5" s="13"/>
      <c r="C5" s="13"/>
      <c r="D5" s="13"/>
      <c r="E5" s="12"/>
      <c r="F5" s="12"/>
      <c r="G5" s="12">
        <v>2345</v>
      </c>
      <c r="H5" s="52">
        <v>1592</v>
      </c>
      <c r="I5" s="34">
        <v>6732</v>
      </c>
      <c r="J5" s="52">
        <v>1574</v>
      </c>
      <c r="K5" s="34">
        <v>2206</v>
      </c>
      <c r="L5" s="52">
        <v>2015</v>
      </c>
      <c r="M5" s="12">
        <v>1157</v>
      </c>
      <c r="N5" s="85">
        <v>1496</v>
      </c>
      <c r="P5" s="14">
        <f aca="true" t="shared" si="0" ref="P5:P15">SUM(G5:M5)/7</f>
        <v>2517.285714285714</v>
      </c>
    </row>
    <row r="6" spans="1:20" s="2" customFormat="1" ht="12">
      <c r="A6" s="83" t="s">
        <v>3</v>
      </c>
      <c r="B6" s="13"/>
      <c r="C6" s="13"/>
      <c r="D6" s="13"/>
      <c r="E6" s="12"/>
      <c r="F6" s="12"/>
      <c r="G6" s="34">
        <v>3269</v>
      </c>
      <c r="H6" s="52">
        <v>1956</v>
      </c>
      <c r="I6" s="34">
        <v>5259</v>
      </c>
      <c r="J6" s="52">
        <v>1691</v>
      </c>
      <c r="K6" s="34">
        <v>2098</v>
      </c>
      <c r="L6" s="52">
        <v>1636</v>
      </c>
      <c r="M6" s="12">
        <v>1575</v>
      </c>
      <c r="N6" s="85">
        <v>2415</v>
      </c>
      <c r="P6" s="14">
        <f t="shared" si="0"/>
        <v>2497.714285714286</v>
      </c>
      <c r="T6" s="14"/>
    </row>
    <row r="7" spans="1:19" s="2" customFormat="1" ht="12">
      <c r="A7" s="83" t="s">
        <v>4</v>
      </c>
      <c r="B7" s="13"/>
      <c r="C7" s="13"/>
      <c r="D7" s="13"/>
      <c r="E7" s="12"/>
      <c r="F7" s="12"/>
      <c r="G7" s="34">
        <v>4639</v>
      </c>
      <c r="H7" s="52">
        <v>2629</v>
      </c>
      <c r="I7" s="34">
        <v>1654</v>
      </c>
      <c r="J7" s="52">
        <v>1533</v>
      </c>
      <c r="K7" s="34">
        <v>2326</v>
      </c>
      <c r="L7" s="52">
        <v>1574</v>
      </c>
      <c r="M7" s="12">
        <v>2482</v>
      </c>
      <c r="N7" s="85">
        <v>2251</v>
      </c>
      <c r="P7" s="14">
        <f t="shared" si="0"/>
        <v>2405.285714285714</v>
      </c>
      <c r="R7" s="14"/>
      <c r="S7" s="14"/>
    </row>
    <row r="8" spans="1:19" s="2" customFormat="1" ht="12">
      <c r="A8" s="83" t="s">
        <v>5</v>
      </c>
      <c r="B8" s="13"/>
      <c r="C8" s="13"/>
      <c r="D8" s="13"/>
      <c r="E8" s="12"/>
      <c r="F8" s="12"/>
      <c r="G8" s="34">
        <v>3446</v>
      </c>
      <c r="H8" s="52">
        <v>3105</v>
      </c>
      <c r="I8" s="34">
        <v>1572</v>
      </c>
      <c r="J8" s="52">
        <v>1618</v>
      </c>
      <c r="K8" s="34">
        <v>2323</v>
      </c>
      <c r="L8" s="52">
        <v>2090</v>
      </c>
      <c r="M8" s="12">
        <v>2164</v>
      </c>
      <c r="N8" s="85">
        <v>2199</v>
      </c>
      <c r="P8" s="14">
        <f t="shared" si="0"/>
        <v>2331.1428571428573</v>
      </c>
      <c r="R8" s="14"/>
      <c r="S8" s="14"/>
    </row>
    <row r="9" spans="1:19" s="2" customFormat="1" ht="12">
      <c r="A9" s="83" t="s">
        <v>6</v>
      </c>
      <c r="B9" s="13"/>
      <c r="C9" s="13"/>
      <c r="D9" s="13"/>
      <c r="E9" s="12"/>
      <c r="F9" s="12"/>
      <c r="G9" s="34">
        <v>6954</v>
      </c>
      <c r="H9" s="52">
        <v>6544</v>
      </c>
      <c r="I9" s="34">
        <v>5896</v>
      </c>
      <c r="J9" s="52">
        <v>7070</v>
      </c>
      <c r="K9" s="34">
        <v>5208</v>
      </c>
      <c r="L9" s="52">
        <f>1976+4490</f>
        <v>6466</v>
      </c>
      <c r="M9" s="12">
        <v>7446</v>
      </c>
      <c r="N9" s="85">
        <v>7629</v>
      </c>
      <c r="P9" s="14">
        <f t="shared" si="0"/>
        <v>6512</v>
      </c>
      <c r="R9" s="14"/>
      <c r="S9" s="14"/>
    </row>
    <row r="10" spans="1:23" s="2" customFormat="1" ht="12">
      <c r="A10" s="83" t="s">
        <v>7</v>
      </c>
      <c r="B10" s="13"/>
      <c r="C10" s="13"/>
      <c r="D10" s="13"/>
      <c r="E10" s="12"/>
      <c r="F10" s="12"/>
      <c r="G10" s="34">
        <v>1480</v>
      </c>
      <c r="H10" s="52">
        <v>2600</v>
      </c>
      <c r="I10" s="34">
        <v>1661</v>
      </c>
      <c r="J10" s="52">
        <v>1677</v>
      </c>
      <c r="K10" s="34">
        <v>1572</v>
      </c>
      <c r="L10" s="52">
        <v>2796</v>
      </c>
      <c r="M10" s="12">
        <v>2103</v>
      </c>
      <c r="N10" s="85">
        <v>1873</v>
      </c>
      <c r="P10" s="14">
        <f t="shared" si="0"/>
        <v>1984.142857142857</v>
      </c>
      <c r="R10" s="14"/>
      <c r="S10" s="14"/>
      <c r="U10" s="14"/>
      <c r="V10" s="14"/>
      <c r="W10" s="14"/>
    </row>
    <row r="11" spans="1:16" s="2" customFormat="1" ht="12">
      <c r="A11" s="83" t="s">
        <v>8</v>
      </c>
      <c r="B11" s="13"/>
      <c r="C11" s="13"/>
      <c r="D11" s="13"/>
      <c r="E11" s="12"/>
      <c r="F11" s="12"/>
      <c r="G11" s="34">
        <v>1947</v>
      </c>
      <c r="H11" s="52">
        <v>2694</v>
      </c>
      <c r="I11" s="34">
        <v>1580</v>
      </c>
      <c r="J11" s="52">
        <v>1597</v>
      </c>
      <c r="K11" s="34">
        <v>2215</v>
      </c>
      <c r="L11" s="52">
        <v>2384</v>
      </c>
      <c r="M11" s="12">
        <v>2282</v>
      </c>
      <c r="N11" s="85">
        <v>2604</v>
      </c>
      <c r="P11" s="14">
        <f t="shared" si="0"/>
        <v>2099.8571428571427</v>
      </c>
    </row>
    <row r="12" spans="1:16" s="2" customFormat="1" ht="12">
      <c r="A12" s="83" t="s">
        <v>9</v>
      </c>
      <c r="B12" s="13"/>
      <c r="C12" s="13"/>
      <c r="D12" s="13"/>
      <c r="E12" s="12"/>
      <c r="F12" s="12"/>
      <c r="G12" s="34">
        <v>3836</v>
      </c>
      <c r="H12" s="52">
        <v>2390</v>
      </c>
      <c r="I12" s="34">
        <v>3475</v>
      </c>
      <c r="J12" s="52">
        <v>2562</v>
      </c>
      <c r="K12" s="34">
        <v>1698</v>
      </c>
      <c r="L12" s="52">
        <v>2429</v>
      </c>
      <c r="M12" s="12">
        <v>2347</v>
      </c>
      <c r="N12" s="85">
        <v>1409</v>
      </c>
      <c r="P12" s="14">
        <f t="shared" si="0"/>
        <v>2676.714285714286</v>
      </c>
    </row>
    <row r="13" spans="1:16" s="2" customFormat="1" ht="12">
      <c r="A13" s="83" t="s">
        <v>10</v>
      </c>
      <c r="B13" s="13"/>
      <c r="C13" s="13"/>
      <c r="D13" s="13"/>
      <c r="E13" s="12"/>
      <c r="F13" s="12"/>
      <c r="G13" s="34">
        <v>4653</v>
      </c>
      <c r="H13" s="52">
        <v>2176</v>
      </c>
      <c r="I13" s="34">
        <v>1988</v>
      </c>
      <c r="J13" s="52">
        <v>1493</v>
      </c>
      <c r="K13" s="34">
        <v>3222</v>
      </c>
      <c r="L13" s="52">
        <v>3381</v>
      </c>
      <c r="M13" s="12">
        <v>1623</v>
      </c>
      <c r="N13" s="85">
        <v>2394</v>
      </c>
      <c r="P13" s="14">
        <f t="shared" si="0"/>
        <v>2648</v>
      </c>
    </row>
    <row r="14" spans="1:19" s="2" customFormat="1" ht="12">
      <c r="A14" s="83" t="s">
        <v>11</v>
      </c>
      <c r="B14" s="13"/>
      <c r="C14" s="13"/>
      <c r="D14" s="13"/>
      <c r="E14" s="12"/>
      <c r="F14" s="12"/>
      <c r="G14" s="34">
        <v>8088</v>
      </c>
      <c r="H14" s="52">
        <v>3815</v>
      </c>
      <c r="I14" s="34">
        <v>4938</v>
      </c>
      <c r="J14" s="52">
        <v>3905</v>
      </c>
      <c r="K14" s="34">
        <v>4753</v>
      </c>
      <c r="L14" s="52">
        <v>3919</v>
      </c>
      <c r="M14" s="12">
        <v>1571</v>
      </c>
      <c r="N14" s="85">
        <v>5722</v>
      </c>
      <c r="P14" s="14">
        <f t="shared" si="0"/>
        <v>4427</v>
      </c>
      <c r="R14" s="14"/>
      <c r="S14" s="14"/>
    </row>
    <row r="15" spans="1:16" s="2" customFormat="1" ht="12">
      <c r="A15" s="83" t="s">
        <v>12</v>
      </c>
      <c r="B15" s="13"/>
      <c r="C15" s="13"/>
      <c r="D15" s="13"/>
      <c r="E15" s="12"/>
      <c r="F15" s="12"/>
      <c r="G15" s="34">
        <v>4186</v>
      </c>
      <c r="H15" s="32">
        <v>4497</v>
      </c>
      <c r="I15" s="34">
        <v>2369</v>
      </c>
      <c r="J15" s="52">
        <v>2213</v>
      </c>
      <c r="K15" s="34">
        <v>2790</v>
      </c>
      <c r="L15" s="52">
        <v>2331</v>
      </c>
      <c r="M15" s="12">
        <v>1254</v>
      </c>
      <c r="N15" s="85"/>
      <c r="P15" s="14">
        <f t="shared" si="0"/>
        <v>2805.714285714286</v>
      </c>
    </row>
    <row r="16" spans="1:14" s="2" customFormat="1" ht="12">
      <c r="A16" s="95"/>
      <c r="B16" s="9"/>
      <c r="C16" s="9"/>
      <c r="D16" s="9"/>
      <c r="E16" s="9"/>
      <c r="F16" s="9"/>
      <c r="G16" s="31"/>
      <c r="H16" s="32"/>
      <c r="I16" s="31"/>
      <c r="J16" s="32"/>
      <c r="K16" s="31"/>
      <c r="L16" s="35"/>
      <c r="M16" s="12"/>
      <c r="N16" s="85"/>
    </row>
    <row r="17" spans="1:21" s="2" customFormat="1" ht="12.75" thickBot="1">
      <c r="A17" s="86" t="s">
        <v>15</v>
      </c>
      <c r="B17" s="87">
        <f>SUM(B4:B15)</f>
        <v>0</v>
      </c>
      <c r="C17" s="87">
        <f aca="true" t="shared" si="1" ref="C17:M17">SUM(C4:C15)</f>
        <v>0</v>
      </c>
      <c r="D17" s="87">
        <f t="shared" si="1"/>
        <v>0</v>
      </c>
      <c r="E17" s="87">
        <f t="shared" si="1"/>
        <v>0</v>
      </c>
      <c r="F17" s="87">
        <f t="shared" si="1"/>
        <v>0</v>
      </c>
      <c r="G17" s="87">
        <f t="shared" si="1"/>
        <v>47193</v>
      </c>
      <c r="H17" s="87">
        <f t="shared" si="1"/>
        <v>35488</v>
      </c>
      <c r="I17" s="87">
        <f t="shared" si="1"/>
        <v>43088</v>
      </c>
      <c r="J17" s="87">
        <f t="shared" si="1"/>
        <v>28263</v>
      </c>
      <c r="K17" s="87">
        <f t="shared" si="1"/>
        <v>31952</v>
      </c>
      <c r="L17" s="87">
        <f t="shared" si="1"/>
        <v>33591</v>
      </c>
      <c r="M17" s="87">
        <f t="shared" si="1"/>
        <v>27676</v>
      </c>
      <c r="N17" s="92">
        <f>SUM(N4:N15)</f>
        <v>31087</v>
      </c>
      <c r="R17" s="14">
        <f>SUM(K4:K14)</f>
        <v>29162</v>
      </c>
      <c r="S17" s="14">
        <f>SUM(L4:L14)</f>
        <v>31260</v>
      </c>
      <c r="T17" s="14">
        <f>SUM(M4:M14)</f>
        <v>26422</v>
      </c>
      <c r="U17" s="14">
        <f>SUM(N4:N14)</f>
        <v>31087</v>
      </c>
    </row>
    <row r="18" s="2" customFormat="1" ht="12"/>
    <row r="19" spans="1:14" s="2" customFormat="1" ht="12">
      <c r="A19" s="2" t="s">
        <v>22</v>
      </c>
      <c r="I19" s="1"/>
      <c r="J19" s="3"/>
      <c r="K19" s="3"/>
      <c r="L19" s="3"/>
      <c r="M19" s="3"/>
      <c r="N19" s="3"/>
    </row>
    <row r="20" spans="9:26" s="2" customFormat="1" ht="12">
      <c r="I20" s="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s="2" customFormat="1" ht="12.75" thickBot="1">
      <c r="B21" s="58" t="s">
        <v>20</v>
      </c>
      <c r="C21" s="58" t="s">
        <v>21</v>
      </c>
      <c r="D21" s="58" t="s">
        <v>24</v>
      </c>
      <c r="E21" s="58" t="s">
        <v>25</v>
      </c>
      <c r="I21" s="1"/>
      <c r="J21" s="82"/>
      <c r="K21" s="3"/>
      <c r="L21" s="3"/>
      <c r="M21" s="3"/>
      <c r="N21" s="32">
        <f>N17-G17</f>
        <v>-16106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" customFormat="1" ht="12.75" thickBot="1">
      <c r="A22" s="33" t="s">
        <v>0</v>
      </c>
      <c r="B22" s="54">
        <v>2013</v>
      </c>
      <c r="C22" s="55">
        <v>2013</v>
      </c>
      <c r="D22" s="56">
        <v>2013</v>
      </c>
      <c r="E22" s="3"/>
      <c r="F22" s="3"/>
      <c r="G22" s="3"/>
      <c r="I22" s="3"/>
      <c r="J22" s="3"/>
      <c r="K22" s="3"/>
      <c r="L22" s="3"/>
      <c r="M22" s="3"/>
      <c r="N22" s="32">
        <f>SUM(G4:G14)</f>
        <v>43007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" customFormat="1" ht="12">
      <c r="A23" s="93" t="s">
        <v>1</v>
      </c>
      <c r="B23" s="59" t="s">
        <v>26</v>
      </c>
      <c r="C23" s="59" t="s">
        <v>26</v>
      </c>
      <c r="D23" s="60" t="s">
        <v>26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" customFormat="1" ht="12">
      <c r="A24" s="83" t="s">
        <v>2</v>
      </c>
      <c r="B24" s="61" t="s">
        <v>26</v>
      </c>
      <c r="C24" s="62" t="s">
        <v>26</v>
      </c>
      <c r="D24" s="63" t="s">
        <v>26</v>
      </c>
      <c r="E24" s="32"/>
      <c r="F24" s="32"/>
      <c r="G24" s="52"/>
      <c r="H24" s="52"/>
      <c r="I24" s="52"/>
      <c r="J24" s="52"/>
      <c r="K24" s="52"/>
      <c r="L24" s="52"/>
      <c r="M24" s="51"/>
      <c r="N24" s="3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" customFormat="1" ht="12">
      <c r="A25" s="83" t="s">
        <v>3</v>
      </c>
      <c r="B25" s="13">
        <v>1013</v>
      </c>
      <c r="C25" s="13">
        <v>173</v>
      </c>
      <c r="D25" s="57">
        <v>1229</v>
      </c>
      <c r="E25" s="32">
        <f aca="true" t="shared" si="2" ref="E25:E30">SUM(B25:D25)</f>
        <v>2415</v>
      </c>
      <c r="F25" s="32"/>
      <c r="G25" s="32"/>
      <c r="H25" s="52"/>
      <c r="I25" s="52"/>
      <c r="J25" s="52"/>
      <c r="K25" s="52"/>
      <c r="L25" s="52"/>
      <c r="M25" s="51"/>
      <c r="N25" s="3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" customFormat="1" ht="12">
      <c r="A26" s="83" t="s">
        <v>4</v>
      </c>
      <c r="B26" s="13">
        <v>925</v>
      </c>
      <c r="C26" s="13">
        <v>212</v>
      </c>
      <c r="D26" s="57">
        <v>1114</v>
      </c>
      <c r="E26" s="32">
        <f t="shared" si="2"/>
        <v>2251</v>
      </c>
      <c r="F26" s="32"/>
      <c r="G26" s="52"/>
      <c r="H26" s="52"/>
      <c r="I26" s="52"/>
      <c r="J26" s="52"/>
      <c r="K26" s="52"/>
      <c r="L26" s="52"/>
      <c r="M26" s="51"/>
      <c r="N26" s="3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" customFormat="1" ht="12">
      <c r="A27" s="83" t="s">
        <v>5</v>
      </c>
      <c r="B27" s="13">
        <v>937</v>
      </c>
      <c r="C27" s="13">
        <v>205</v>
      </c>
      <c r="D27" s="57">
        <v>1057</v>
      </c>
      <c r="E27" s="32">
        <f t="shared" si="2"/>
        <v>2199</v>
      </c>
      <c r="F27" s="32"/>
      <c r="G27" s="52"/>
      <c r="H27" s="52"/>
      <c r="I27" s="52"/>
      <c r="J27" s="52"/>
      <c r="K27" s="52"/>
      <c r="L27" s="52"/>
      <c r="M27" s="51"/>
      <c r="N27" s="32"/>
      <c r="O27" s="32"/>
      <c r="P27" s="32"/>
      <c r="Q27" s="32"/>
      <c r="R27" s="32"/>
      <c r="S27" s="32"/>
      <c r="T27" s="3"/>
      <c r="U27" s="3"/>
      <c r="V27" s="3"/>
      <c r="W27" s="3"/>
      <c r="X27" s="3"/>
      <c r="Y27" s="3"/>
      <c r="Z27" s="3"/>
    </row>
    <row r="28" spans="1:26" s="2" customFormat="1" ht="12">
      <c r="A28" s="83" t="s">
        <v>6</v>
      </c>
      <c r="B28" s="13">
        <v>1161</v>
      </c>
      <c r="C28" s="13">
        <v>208</v>
      </c>
      <c r="D28" s="57">
        <v>6260</v>
      </c>
      <c r="E28" s="32">
        <f t="shared" si="2"/>
        <v>7629</v>
      </c>
      <c r="F28" s="32"/>
      <c r="G28" s="52"/>
      <c r="H28" s="52"/>
      <c r="I28" s="52"/>
      <c r="J28" s="52"/>
      <c r="K28" s="52"/>
      <c r="L28" s="52"/>
      <c r="M28" s="51"/>
      <c r="N28" s="32"/>
      <c r="O28" s="3"/>
      <c r="P28" s="3"/>
      <c r="Q28" s="3"/>
      <c r="R28" s="32"/>
      <c r="S28" s="32"/>
      <c r="T28" s="3"/>
      <c r="U28" s="32"/>
      <c r="V28" s="3"/>
      <c r="W28" s="3"/>
      <c r="X28" s="3"/>
      <c r="Y28" s="3"/>
      <c r="Z28" s="3"/>
    </row>
    <row r="29" spans="1:19" s="2" customFormat="1" ht="12">
      <c r="A29" s="83" t="s">
        <v>7</v>
      </c>
      <c r="B29" s="13">
        <v>890</v>
      </c>
      <c r="C29" s="13">
        <v>231</v>
      </c>
      <c r="D29" s="57">
        <v>752</v>
      </c>
      <c r="E29" s="32">
        <f t="shared" si="2"/>
        <v>1873</v>
      </c>
      <c r="F29" s="32"/>
      <c r="G29" s="52"/>
      <c r="H29" s="52"/>
      <c r="I29" s="52"/>
      <c r="J29" s="52"/>
      <c r="K29" s="52"/>
      <c r="L29" s="52"/>
      <c r="M29" s="51"/>
      <c r="N29" s="32"/>
      <c r="R29" s="14"/>
      <c r="S29" s="14"/>
    </row>
    <row r="30" spans="1:23" s="2" customFormat="1" ht="12">
      <c r="A30" s="83" t="s">
        <v>8</v>
      </c>
      <c r="B30" s="13">
        <v>1421</v>
      </c>
      <c r="C30" s="13">
        <v>293</v>
      </c>
      <c r="D30" s="57">
        <f>832+58</f>
        <v>890</v>
      </c>
      <c r="E30" s="32">
        <f t="shared" si="2"/>
        <v>2604</v>
      </c>
      <c r="F30" s="32"/>
      <c r="G30" s="52"/>
      <c r="H30" s="52"/>
      <c r="I30" s="52"/>
      <c r="J30" s="52"/>
      <c r="K30" s="52"/>
      <c r="L30" s="52"/>
      <c r="M30" s="51"/>
      <c r="N30" s="32"/>
      <c r="R30" s="14"/>
      <c r="S30" s="14"/>
      <c r="U30" s="14"/>
      <c r="V30" s="14"/>
      <c r="W30" s="14"/>
    </row>
    <row r="31" spans="1:14" s="2" customFormat="1" ht="12">
      <c r="A31" s="83" t="s">
        <v>9</v>
      </c>
      <c r="B31" s="13">
        <v>277</v>
      </c>
      <c r="C31" s="13">
        <v>302</v>
      </c>
      <c r="D31" s="57">
        <v>830</v>
      </c>
      <c r="E31" s="32">
        <f>SUM(B31:D31)</f>
        <v>1409</v>
      </c>
      <c r="F31" s="32"/>
      <c r="G31" s="52"/>
      <c r="H31" s="52"/>
      <c r="I31" s="52"/>
      <c r="J31" s="52"/>
      <c r="K31" s="52"/>
      <c r="L31" s="52"/>
      <c r="M31" s="51"/>
      <c r="N31" s="32"/>
    </row>
    <row r="32" spans="1:14" s="2" customFormat="1" ht="12">
      <c r="A32" s="83" t="s">
        <v>10</v>
      </c>
      <c r="B32" s="13">
        <v>478</v>
      </c>
      <c r="C32" s="13">
        <v>427</v>
      </c>
      <c r="D32" s="57">
        <v>1489</v>
      </c>
      <c r="E32" s="32">
        <f>SUM(B32:D32)</f>
        <v>2394</v>
      </c>
      <c r="F32" s="32"/>
      <c r="G32" s="52"/>
      <c r="H32" s="52"/>
      <c r="I32" s="52"/>
      <c r="J32" s="52"/>
      <c r="K32" s="52"/>
      <c r="L32" s="52"/>
      <c r="M32" s="51"/>
      <c r="N32" s="32"/>
    </row>
    <row r="33" spans="1:14" s="2" customFormat="1" ht="12">
      <c r="A33" s="83" t="s">
        <v>11</v>
      </c>
      <c r="B33" s="13">
        <v>494</v>
      </c>
      <c r="C33" s="13">
        <v>321</v>
      </c>
      <c r="D33" s="57">
        <f>4743+164</f>
        <v>4907</v>
      </c>
      <c r="E33" s="32">
        <f>SUM(B33:D33)</f>
        <v>5722</v>
      </c>
      <c r="F33" s="32"/>
      <c r="G33" s="52"/>
      <c r="H33" s="52"/>
      <c r="I33" s="52"/>
      <c r="J33" s="52"/>
      <c r="K33" s="52"/>
      <c r="L33" s="52"/>
      <c r="M33" s="51"/>
      <c r="N33" s="32"/>
    </row>
    <row r="34" spans="1:19" s="2" customFormat="1" ht="12">
      <c r="A34" s="83" t="s">
        <v>12</v>
      </c>
      <c r="B34" s="13"/>
      <c r="C34" s="13"/>
      <c r="D34" s="57"/>
      <c r="E34" s="32"/>
      <c r="F34" s="32"/>
      <c r="G34" s="52"/>
      <c r="H34" s="52"/>
      <c r="I34" s="52"/>
      <c r="J34" s="52"/>
      <c r="K34" s="52"/>
      <c r="L34" s="52"/>
      <c r="M34" s="51"/>
      <c r="N34" s="32"/>
      <c r="R34" s="14"/>
      <c r="S34" s="14"/>
    </row>
    <row r="35" spans="1:14" s="2" customFormat="1" ht="12.75" thickBot="1">
      <c r="A35" s="86" t="s">
        <v>15</v>
      </c>
      <c r="B35" s="96">
        <f>SUM(B23:B34)</f>
        <v>7596</v>
      </c>
      <c r="C35" s="96">
        <f>SUM(C23:C34)</f>
        <v>2372</v>
      </c>
      <c r="D35" s="97">
        <f>SUM(D23:D34)</f>
        <v>18528</v>
      </c>
      <c r="E35" s="3"/>
      <c r="F35" s="3"/>
      <c r="G35" s="32"/>
      <c r="H35" s="32"/>
      <c r="I35" s="32"/>
      <c r="J35" s="32"/>
      <c r="K35" s="32"/>
      <c r="L35" s="32"/>
      <c r="M35" s="51"/>
      <c r="N35" s="32"/>
    </row>
    <row r="36" spans="2:14" s="2" customFormat="1" ht="12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3" s="2" customFormat="1" ht="12">
      <c r="A37" s="30" t="s">
        <v>18</v>
      </c>
      <c r="B37" s="3"/>
      <c r="C37" s="3"/>
    </row>
    <row r="38" s="2" customFormat="1" ht="12.75" thickBot="1">
      <c r="R38" s="2" t="s">
        <v>73</v>
      </c>
    </row>
    <row r="39" spans="1:21" s="2" customFormat="1" ht="12.75" thickBot="1">
      <c r="A39" s="33" t="s">
        <v>0</v>
      </c>
      <c r="B39" s="27">
        <v>2001</v>
      </c>
      <c r="C39" s="6">
        <v>2002</v>
      </c>
      <c r="D39" s="6">
        <v>2003</v>
      </c>
      <c r="E39" s="6">
        <v>2004</v>
      </c>
      <c r="F39" s="6">
        <v>2005</v>
      </c>
      <c r="G39" s="6">
        <v>2006</v>
      </c>
      <c r="H39" s="6">
        <v>2007</v>
      </c>
      <c r="I39" s="6">
        <v>2008</v>
      </c>
      <c r="J39" s="6">
        <v>2009</v>
      </c>
      <c r="K39" s="6">
        <v>2010</v>
      </c>
      <c r="L39" s="6">
        <v>2011</v>
      </c>
      <c r="M39" s="28">
        <v>2012</v>
      </c>
      <c r="N39" s="28">
        <v>2013</v>
      </c>
      <c r="S39" s="2">
        <v>2011</v>
      </c>
      <c r="T39" s="2">
        <v>2012</v>
      </c>
      <c r="U39" s="2">
        <v>2013</v>
      </c>
    </row>
    <row r="40" spans="1:14" s="2" customFormat="1" ht="12">
      <c r="A40" s="93" t="s">
        <v>1</v>
      </c>
      <c r="B40" s="94"/>
      <c r="C40" s="13"/>
      <c r="D40" s="13"/>
      <c r="E40" s="12"/>
      <c r="F40" s="12"/>
      <c r="G40" s="34"/>
      <c r="H40" s="52"/>
      <c r="I40" s="34"/>
      <c r="J40" s="52"/>
      <c r="K40" s="34"/>
      <c r="L40" s="52">
        <v>481</v>
      </c>
      <c r="M40" s="12">
        <v>756</v>
      </c>
      <c r="N40" s="84">
        <v>973</v>
      </c>
    </row>
    <row r="41" spans="1:14" s="2" customFormat="1" ht="12">
      <c r="A41" s="83" t="s">
        <v>2</v>
      </c>
      <c r="B41" s="13"/>
      <c r="C41" s="13"/>
      <c r="D41" s="13"/>
      <c r="E41" s="12"/>
      <c r="F41" s="12"/>
      <c r="G41" s="12"/>
      <c r="H41" s="52"/>
      <c r="I41" s="34"/>
      <c r="J41" s="52"/>
      <c r="K41" s="34"/>
      <c r="L41" s="52">
        <v>1380</v>
      </c>
      <c r="M41" s="12">
        <v>1834</v>
      </c>
      <c r="N41" s="84">
        <v>1516</v>
      </c>
    </row>
    <row r="42" spans="1:14" s="2" customFormat="1" ht="12">
      <c r="A42" s="83" t="s">
        <v>3</v>
      </c>
      <c r="B42" s="13"/>
      <c r="C42" s="13"/>
      <c r="D42" s="13"/>
      <c r="E42" s="12"/>
      <c r="F42" s="12"/>
      <c r="G42" s="34"/>
      <c r="H42" s="52"/>
      <c r="I42" s="34"/>
      <c r="J42" s="52"/>
      <c r="K42" s="34"/>
      <c r="L42" s="52">
        <v>1453</v>
      </c>
      <c r="M42" s="12">
        <v>2389</v>
      </c>
      <c r="N42" s="84">
        <v>2663</v>
      </c>
    </row>
    <row r="43" spans="1:19" s="2" customFormat="1" ht="12">
      <c r="A43" s="83" t="s">
        <v>4</v>
      </c>
      <c r="B43" s="13"/>
      <c r="C43" s="13"/>
      <c r="D43" s="13"/>
      <c r="E43" s="12"/>
      <c r="F43" s="12"/>
      <c r="G43" s="34"/>
      <c r="H43" s="52"/>
      <c r="I43" s="34"/>
      <c r="J43" s="52"/>
      <c r="K43" s="34"/>
      <c r="L43" s="52">
        <v>1124</v>
      </c>
      <c r="M43" s="12">
        <v>1258</v>
      </c>
      <c r="N43" s="84">
        <v>1643</v>
      </c>
      <c r="R43" s="14"/>
      <c r="S43" s="14"/>
    </row>
    <row r="44" spans="1:19" s="2" customFormat="1" ht="12">
      <c r="A44" s="83" t="s">
        <v>5</v>
      </c>
      <c r="B44" s="13"/>
      <c r="C44" s="13"/>
      <c r="D44" s="13"/>
      <c r="E44" s="12"/>
      <c r="F44" s="12"/>
      <c r="G44" s="34"/>
      <c r="H44" s="52"/>
      <c r="I44" s="34"/>
      <c r="J44" s="52"/>
      <c r="K44" s="34"/>
      <c r="L44" s="52">
        <v>273</v>
      </c>
      <c r="M44" s="12">
        <v>589</v>
      </c>
      <c r="N44" s="84">
        <v>242</v>
      </c>
      <c r="R44" s="14"/>
      <c r="S44" s="14"/>
    </row>
    <row r="45" spans="1:14" s="2" customFormat="1" ht="12">
      <c r="A45" s="83" t="s">
        <v>6</v>
      </c>
      <c r="B45" s="13"/>
      <c r="C45" s="13"/>
      <c r="D45" s="13"/>
      <c r="E45" s="12"/>
      <c r="F45" s="12"/>
      <c r="G45" s="34"/>
      <c r="H45" s="52"/>
      <c r="I45" s="34"/>
      <c r="J45" s="52"/>
      <c r="K45" s="34"/>
      <c r="L45" s="52">
        <v>415</v>
      </c>
      <c r="M45" s="12">
        <v>564</v>
      </c>
      <c r="N45" s="84">
        <f>'[5]2013-06-01 tm 06-30 bezoekersaa'!$C$76</f>
        <v>564</v>
      </c>
    </row>
    <row r="46" spans="1:23" s="2" customFormat="1" ht="12">
      <c r="A46" s="83" t="s">
        <v>7</v>
      </c>
      <c r="B46" s="13"/>
      <c r="C46" s="13"/>
      <c r="D46" s="13"/>
      <c r="E46" s="12"/>
      <c r="F46" s="12"/>
      <c r="G46" s="34"/>
      <c r="H46" s="52"/>
      <c r="I46" s="34"/>
      <c r="J46" s="52"/>
      <c r="K46" s="34"/>
      <c r="L46" s="52">
        <v>709</v>
      </c>
      <c r="M46" s="12">
        <v>348</v>
      </c>
      <c r="N46" s="84">
        <v>214</v>
      </c>
      <c r="U46" s="14"/>
      <c r="V46" s="14"/>
      <c r="W46" s="14"/>
    </row>
    <row r="47" spans="1:14" s="2" customFormat="1" ht="12">
      <c r="A47" s="83" t="s">
        <v>8</v>
      </c>
      <c r="B47" s="13"/>
      <c r="C47" s="13"/>
      <c r="D47" s="13"/>
      <c r="E47" s="12"/>
      <c r="F47" s="12"/>
      <c r="G47" s="34"/>
      <c r="H47" s="52"/>
      <c r="I47" s="34"/>
      <c r="J47" s="52"/>
      <c r="K47" s="34"/>
      <c r="L47" s="52">
        <v>359</v>
      </c>
      <c r="M47" s="12">
        <v>255</v>
      </c>
      <c r="N47" s="84">
        <v>356</v>
      </c>
    </row>
    <row r="48" spans="1:14" s="2" customFormat="1" ht="12">
      <c r="A48" s="83" t="s">
        <v>9</v>
      </c>
      <c r="B48" s="13"/>
      <c r="C48" s="13"/>
      <c r="D48" s="13"/>
      <c r="E48" s="12"/>
      <c r="F48" s="12"/>
      <c r="G48" s="34"/>
      <c r="H48" s="52"/>
      <c r="I48" s="34"/>
      <c r="J48" s="52"/>
      <c r="K48" s="34"/>
      <c r="L48" s="52">
        <v>217</v>
      </c>
      <c r="M48" s="49">
        <v>1004</v>
      </c>
      <c r="N48" s="84">
        <v>843</v>
      </c>
    </row>
    <row r="49" spans="1:18" s="2" customFormat="1" ht="12">
      <c r="A49" s="83" t="s">
        <v>10</v>
      </c>
      <c r="B49" s="13"/>
      <c r="C49" s="13"/>
      <c r="D49" s="13"/>
      <c r="E49" s="12"/>
      <c r="F49" s="12"/>
      <c r="G49" s="34"/>
      <c r="H49" s="52"/>
      <c r="I49" s="34"/>
      <c r="J49" s="52"/>
      <c r="K49" s="34"/>
      <c r="L49" s="52">
        <v>923</v>
      </c>
      <c r="M49" s="49">
        <v>2198</v>
      </c>
      <c r="N49" s="84">
        <v>1520</v>
      </c>
      <c r="R49" s="14"/>
    </row>
    <row r="50" spans="1:19" s="2" customFormat="1" ht="12">
      <c r="A50" s="83" t="s">
        <v>11</v>
      </c>
      <c r="B50" s="13"/>
      <c r="C50" s="13"/>
      <c r="D50" s="13"/>
      <c r="E50" s="12"/>
      <c r="F50" s="12"/>
      <c r="G50" s="34"/>
      <c r="H50" s="52"/>
      <c r="I50" s="34"/>
      <c r="J50" s="52"/>
      <c r="K50" s="34"/>
      <c r="L50" s="52">
        <v>936</v>
      </c>
      <c r="M50" s="49">
        <v>3885</v>
      </c>
      <c r="N50" s="84">
        <v>2017</v>
      </c>
      <c r="R50" s="14"/>
      <c r="S50" s="14"/>
    </row>
    <row r="51" spans="1:14" s="2" customFormat="1" ht="12">
      <c r="A51" s="83" t="s">
        <v>12</v>
      </c>
      <c r="B51" s="13"/>
      <c r="C51" s="13"/>
      <c r="D51" s="13"/>
      <c r="E51" s="12"/>
      <c r="F51" s="12"/>
      <c r="G51" s="34"/>
      <c r="H51" s="32"/>
      <c r="I51" s="34"/>
      <c r="J51" s="52"/>
      <c r="K51" s="34"/>
      <c r="L51" s="52">
        <v>390</v>
      </c>
      <c r="M51" s="49">
        <v>1357</v>
      </c>
      <c r="N51" s="85"/>
    </row>
    <row r="52" spans="1:14" s="2" customFormat="1" ht="12">
      <c r="A52" s="95"/>
      <c r="B52" s="9"/>
      <c r="C52" s="9"/>
      <c r="D52" s="9"/>
      <c r="E52" s="9"/>
      <c r="F52" s="9"/>
      <c r="G52" s="31"/>
      <c r="H52" s="32"/>
      <c r="I52" s="31"/>
      <c r="J52" s="32"/>
      <c r="K52" s="31"/>
      <c r="L52" s="35"/>
      <c r="M52" s="12"/>
      <c r="N52" s="85"/>
    </row>
    <row r="53" spans="1:21" s="2" customFormat="1" ht="12.75" thickBot="1">
      <c r="A53" s="86" t="s">
        <v>15</v>
      </c>
      <c r="B53" s="87">
        <f>SUM(B40:B51)</f>
        <v>0</v>
      </c>
      <c r="C53" s="87">
        <f aca="true" t="shared" si="3" ref="C53:K53">SUM(C40:C51)</f>
        <v>0</v>
      </c>
      <c r="D53" s="87">
        <f t="shared" si="3"/>
        <v>0</v>
      </c>
      <c r="E53" s="87">
        <f t="shared" si="3"/>
        <v>0</v>
      </c>
      <c r="F53" s="87">
        <f t="shared" si="3"/>
        <v>0</v>
      </c>
      <c r="G53" s="87">
        <f t="shared" si="3"/>
        <v>0</v>
      </c>
      <c r="H53" s="87">
        <f t="shared" si="3"/>
        <v>0</v>
      </c>
      <c r="I53" s="87">
        <f t="shared" si="3"/>
        <v>0</v>
      </c>
      <c r="J53" s="87">
        <f t="shared" si="3"/>
        <v>0</v>
      </c>
      <c r="K53" s="87">
        <f t="shared" si="3"/>
        <v>0</v>
      </c>
      <c r="L53" s="87">
        <f>SUM(L40:L51)</f>
        <v>8660</v>
      </c>
      <c r="M53" s="87">
        <f>SUM(M40:M51)</f>
        <v>16437</v>
      </c>
      <c r="N53" s="92">
        <f>SUM(N40:N51)</f>
        <v>12551</v>
      </c>
      <c r="S53" s="14">
        <f>SUM(L40:L50)</f>
        <v>8270</v>
      </c>
      <c r="T53" s="14">
        <f>SUM(M40:M50)</f>
        <v>15080</v>
      </c>
      <c r="U53" s="14">
        <f>SUM(N40:N50)</f>
        <v>12551</v>
      </c>
    </row>
    <row r="54" ht="12.75">
      <c r="T54" t="s">
        <v>19</v>
      </c>
    </row>
    <row r="55" ht="12.75">
      <c r="A55" s="30" t="s">
        <v>59</v>
      </c>
    </row>
    <row r="56" ht="13.5" thickBot="1"/>
    <row r="57" spans="1:14" ht="13.5" thickBot="1">
      <c r="A57" s="33" t="s">
        <v>0</v>
      </c>
      <c r="B57" s="27">
        <v>2001</v>
      </c>
      <c r="C57" s="6">
        <v>2002</v>
      </c>
      <c r="D57" s="6">
        <v>2003</v>
      </c>
      <c r="E57" s="6">
        <v>2004</v>
      </c>
      <c r="F57" s="6">
        <v>2005</v>
      </c>
      <c r="G57" s="6">
        <v>2006</v>
      </c>
      <c r="H57" s="6">
        <v>2007</v>
      </c>
      <c r="I57" s="6">
        <v>2008</v>
      </c>
      <c r="J57" s="6">
        <v>2009</v>
      </c>
      <c r="K57" s="6">
        <v>2010</v>
      </c>
      <c r="L57" s="6">
        <v>2011</v>
      </c>
      <c r="M57" s="28">
        <v>2012</v>
      </c>
      <c r="N57" s="28">
        <v>2013</v>
      </c>
    </row>
    <row r="58" spans="1:14" ht="12.75">
      <c r="A58" s="93" t="s">
        <v>1</v>
      </c>
      <c r="B58" s="94"/>
      <c r="C58" s="13"/>
      <c r="D58" s="13"/>
      <c r="E58" s="12"/>
      <c r="F58" s="12"/>
      <c r="G58" s="34"/>
      <c r="H58" s="52"/>
      <c r="I58" s="34"/>
      <c r="J58" s="52"/>
      <c r="K58" s="34"/>
      <c r="L58" s="52"/>
      <c r="M58" s="12"/>
      <c r="N58" s="84">
        <v>88</v>
      </c>
    </row>
    <row r="59" spans="1:14" ht="12.75">
      <c r="A59" s="83" t="s">
        <v>2</v>
      </c>
      <c r="B59" s="13"/>
      <c r="C59" s="13"/>
      <c r="D59" s="13"/>
      <c r="E59" s="12"/>
      <c r="F59" s="12"/>
      <c r="G59" s="12"/>
      <c r="H59" s="52"/>
      <c r="I59" s="34"/>
      <c r="J59" s="52"/>
      <c r="K59" s="34"/>
      <c r="L59" s="52"/>
      <c r="M59" s="12"/>
      <c r="N59" s="84">
        <v>448</v>
      </c>
    </row>
    <row r="60" spans="1:14" ht="12.75">
      <c r="A60" s="83" t="s">
        <v>3</v>
      </c>
      <c r="B60" s="13"/>
      <c r="C60" s="13"/>
      <c r="D60" s="13"/>
      <c r="E60" s="12"/>
      <c r="F60" s="12"/>
      <c r="G60" s="34"/>
      <c r="H60" s="52"/>
      <c r="I60" s="34"/>
      <c r="J60" s="52"/>
      <c r="K60" s="34"/>
      <c r="L60" s="52"/>
      <c r="M60" s="12"/>
      <c r="N60" s="84">
        <v>59</v>
      </c>
    </row>
    <row r="61" spans="1:14" ht="12.75">
      <c r="A61" s="83" t="s">
        <v>4</v>
      </c>
      <c r="B61" s="13"/>
      <c r="C61" s="13"/>
      <c r="D61" s="13"/>
      <c r="E61" s="12"/>
      <c r="F61" s="12"/>
      <c r="G61" s="34"/>
      <c r="H61" s="52"/>
      <c r="I61" s="34"/>
      <c r="J61" s="52"/>
      <c r="K61" s="34"/>
      <c r="L61" s="52"/>
      <c r="M61" s="12"/>
      <c r="N61" s="84">
        <v>86</v>
      </c>
    </row>
    <row r="62" spans="1:14" ht="12.75">
      <c r="A62" s="83" t="s">
        <v>5</v>
      </c>
      <c r="B62" s="13"/>
      <c r="C62" s="13"/>
      <c r="D62" s="13"/>
      <c r="E62" s="12"/>
      <c r="F62" s="12"/>
      <c r="G62" s="34"/>
      <c r="H62" s="52"/>
      <c r="I62" s="34"/>
      <c r="J62" s="52"/>
      <c r="K62" s="34"/>
      <c r="L62" s="52"/>
      <c r="M62" s="12"/>
      <c r="N62" s="84" t="s">
        <v>26</v>
      </c>
    </row>
    <row r="63" spans="1:14" ht="12.75">
      <c r="A63" s="83" t="s">
        <v>6</v>
      </c>
      <c r="B63" s="13"/>
      <c r="C63" s="13"/>
      <c r="D63" s="13"/>
      <c r="E63" s="12"/>
      <c r="F63" s="12"/>
      <c r="G63" s="34"/>
      <c r="H63" s="52"/>
      <c r="I63" s="34"/>
      <c r="J63" s="52"/>
      <c r="K63" s="34"/>
      <c r="L63" s="52"/>
      <c r="M63" s="12"/>
      <c r="N63" s="84" t="s">
        <v>26</v>
      </c>
    </row>
    <row r="64" spans="1:14" ht="12.75">
      <c r="A64" s="83" t="s">
        <v>7</v>
      </c>
      <c r="B64" s="13"/>
      <c r="C64" s="13"/>
      <c r="D64" s="13"/>
      <c r="E64" s="12"/>
      <c r="F64" s="12"/>
      <c r="G64" s="34"/>
      <c r="H64" s="52"/>
      <c r="I64" s="34"/>
      <c r="J64" s="52"/>
      <c r="K64" s="34"/>
      <c r="L64" s="52"/>
      <c r="M64" s="12"/>
      <c r="N64" s="84" t="s">
        <v>26</v>
      </c>
    </row>
    <row r="65" spans="1:14" ht="12.75">
      <c r="A65" s="83" t="s">
        <v>8</v>
      </c>
      <c r="B65" s="13"/>
      <c r="C65" s="13"/>
      <c r="D65" s="13"/>
      <c r="E65" s="12"/>
      <c r="F65" s="12"/>
      <c r="G65" s="34"/>
      <c r="H65" s="52"/>
      <c r="I65" s="34"/>
      <c r="J65" s="52"/>
      <c r="K65" s="34"/>
      <c r="L65" s="52"/>
      <c r="M65" s="12"/>
      <c r="N65" s="84" t="s">
        <v>26</v>
      </c>
    </row>
    <row r="66" spans="1:14" ht="12.75">
      <c r="A66" s="83" t="s">
        <v>9</v>
      </c>
      <c r="B66" s="13"/>
      <c r="C66" s="13"/>
      <c r="D66" s="13"/>
      <c r="E66" s="12"/>
      <c r="F66" s="12"/>
      <c r="G66" s="34"/>
      <c r="H66" s="52"/>
      <c r="I66" s="34"/>
      <c r="J66" s="52"/>
      <c r="K66" s="34"/>
      <c r="L66" s="52"/>
      <c r="M66" s="49"/>
      <c r="N66" s="84" t="s">
        <v>26</v>
      </c>
    </row>
    <row r="67" spans="1:14" ht="12.75">
      <c r="A67" s="83" t="s">
        <v>10</v>
      </c>
      <c r="B67" s="13"/>
      <c r="C67" s="13"/>
      <c r="D67" s="13"/>
      <c r="E67" s="12"/>
      <c r="F67" s="12"/>
      <c r="G67" s="34"/>
      <c r="H67" s="52"/>
      <c r="I67" s="34"/>
      <c r="J67" s="52"/>
      <c r="K67" s="34"/>
      <c r="L67" s="52"/>
      <c r="M67" s="49"/>
      <c r="N67" s="84"/>
    </row>
    <row r="68" spans="1:14" ht="12.75">
      <c r="A68" s="83" t="s">
        <v>11</v>
      </c>
      <c r="B68" s="13"/>
      <c r="C68" s="13"/>
      <c r="D68" s="13"/>
      <c r="E68" s="12"/>
      <c r="F68" s="12"/>
      <c r="G68" s="34"/>
      <c r="H68" s="52"/>
      <c r="I68" s="34"/>
      <c r="J68" s="52"/>
      <c r="K68" s="34"/>
      <c r="L68" s="52"/>
      <c r="M68" s="49"/>
      <c r="N68" s="84"/>
    </row>
    <row r="69" spans="1:14" ht="12.75">
      <c r="A69" s="83" t="s">
        <v>12</v>
      </c>
      <c r="B69" s="13"/>
      <c r="C69" s="13"/>
      <c r="D69" s="13"/>
      <c r="E69" s="12"/>
      <c r="F69" s="12"/>
      <c r="G69" s="34"/>
      <c r="H69" s="32"/>
      <c r="I69" s="34"/>
      <c r="J69" s="52"/>
      <c r="K69" s="34"/>
      <c r="L69" s="52"/>
      <c r="M69" s="49"/>
      <c r="N69" s="85"/>
    </row>
    <row r="70" spans="1:14" ht="12.75">
      <c r="A70" s="95"/>
      <c r="B70" s="9"/>
      <c r="C70" s="9"/>
      <c r="D70" s="9"/>
      <c r="E70" s="9"/>
      <c r="F70" s="9"/>
      <c r="G70" s="31"/>
      <c r="H70" s="32"/>
      <c r="I70" s="31"/>
      <c r="J70" s="32"/>
      <c r="K70" s="31"/>
      <c r="L70" s="35"/>
      <c r="M70" s="12"/>
      <c r="N70" s="85"/>
    </row>
    <row r="71" spans="1:14" ht="13.5" thickBot="1">
      <c r="A71" s="86" t="s">
        <v>15</v>
      </c>
      <c r="B71" s="87">
        <f>SUM(B58:B69)</f>
        <v>0</v>
      </c>
      <c r="C71" s="87">
        <f aca="true" t="shared" si="4" ref="C71:K71">SUM(C58:C69)</f>
        <v>0</v>
      </c>
      <c r="D71" s="87">
        <f t="shared" si="4"/>
        <v>0</v>
      </c>
      <c r="E71" s="87">
        <f t="shared" si="4"/>
        <v>0</v>
      </c>
      <c r="F71" s="87">
        <f t="shared" si="4"/>
        <v>0</v>
      </c>
      <c r="G71" s="87">
        <f t="shared" si="4"/>
        <v>0</v>
      </c>
      <c r="H71" s="87">
        <f t="shared" si="4"/>
        <v>0</v>
      </c>
      <c r="I71" s="87">
        <f t="shared" si="4"/>
        <v>0</v>
      </c>
      <c r="J71" s="87">
        <f t="shared" si="4"/>
        <v>0</v>
      </c>
      <c r="K71" s="87">
        <f t="shared" si="4"/>
        <v>0</v>
      </c>
      <c r="L71" s="87">
        <f>SUM(L58:L69)</f>
        <v>0</v>
      </c>
      <c r="M71" s="87">
        <f>SUM(M58:M69)</f>
        <v>0</v>
      </c>
      <c r="N71" s="92">
        <f>SUM(N58:N69)</f>
        <v>681</v>
      </c>
    </row>
    <row r="75" ht="12.75">
      <c r="B75" s="112" t="s">
        <v>65</v>
      </c>
    </row>
    <row r="76" ht="12.75">
      <c r="B76" s="112"/>
    </row>
    <row r="77" ht="12.75">
      <c r="B77" s="111" t="s">
        <v>68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PageLayoutView="0" workbookViewId="0" topLeftCell="A1">
      <selection activeCell="A15" sqref="A15:IV15"/>
    </sheetView>
  </sheetViews>
  <sheetFormatPr defaultColWidth="9.140625" defaultRowHeight="12.75"/>
  <sheetData>
    <row r="1" s="2" customFormat="1" ht="12">
      <c r="A1" s="1" t="s">
        <v>60</v>
      </c>
    </row>
    <row r="2" spans="16:18" s="2" customFormat="1" ht="12.75" thickBot="1">
      <c r="P2" s="105" t="s">
        <v>64</v>
      </c>
      <c r="R2" s="2" t="s">
        <v>73</v>
      </c>
    </row>
    <row r="3" spans="1:21" s="2" customFormat="1" ht="12.75" thickBot="1">
      <c r="A3" s="27" t="s">
        <v>0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28">
        <v>2012</v>
      </c>
      <c r="N3" s="28">
        <v>2013</v>
      </c>
      <c r="R3" s="2">
        <v>2010</v>
      </c>
      <c r="S3" s="2">
        <v>2011</v>
      </c>
      <c r="T3" s="2">
        <v>2012</v>
      </c>
      <c r="U3" s="2">
        <v>2013</v>
      </c>
    </row>
    <row r="4" spans="1:24" s="2" customFormat="1" ht="12">
      <c r="A4" s="83" t="s">
        <v>1</v>
      </c>
      <c r="B4" s="36"/>
      <c r="C4" s="36"/>
      <c r="D4" s="36"/>
      <c r="E4" s="12"/>
      <c r="F4" s="12"/>
      <c r="G4" s="52">
        <v>4367</v>
      </c>
      <c r="H4" s="34">
        <v>4111</v>
      </c>
      <c r="I4" s="52">
        <v>4307</v>
      </c>
      <c r="J4" s="34">
        <v>4537</v>
      </c>
      <c r="K4" s="52">
        <v>3407</v>
      </c>
      <c r="L4" s="34">
        <v>3150</v>
      </c>
      <c r="M4" s="12">
        <v>3689</v>
      </c>
      <c r="N4" s="85">
        <v>3960</v>
      </c>
      <c r="P4" s="14">
        <f>SUM(G4:M4)/7</f>
        <v>3938.285714285714</v>
      </c>
      <c r="W4" s="14"/>
      <c r="X4" s="14"/>
    </row>
    <row r="5" spans="1:16" s="2" customFormat="1" ht="12">
      <c r="A5" s="83" t="s">
        <v>2</v>
      </c>
      <c r="B5" s="36"/>
      <c r="C5" s="36"/>
      <c r="D5" s="36"/>
      <c r="E5" s="12"/>
      <c r="F5" s="12"/>
      <c r="G5" s="52">
        <v>5844</v>
      </c>
      <c r="H5" s="34">
        <v>4873</v>
      </c>
      <c r="I5" s="52">
        <v>5128</v>
      </c>
      <c r="J5" s="34">
        <v>5891</v>
      </c>
      <c r="K5" s="52">
        <v>5384</v>
      </c>
      <c r="L5" s="34">
        <v>3821</v>
      </c>
      <c r="M5" s="12">
        <v>4373</v>
      </c>
      <c r="N5" s="85">
        <v>5078</v>
      </c>
      <c r="P5" s="14">
        <f aca="true" t="shared" si="0" ref="P5:P15">SUM(G5:M5)/7</f>
        <v>5044.857142857143</v>
      </c>
    </row>
    <row r="6" spans="1:20" s="2" customFormat="1" ht="12">
      <c r="A6" s="83" t="s">
        <v>3</v>
      </c>
      <c r="B6" s="36"/>
      <c r="C6" s="36"/>
      <c r="D6" s="36"/>
      <c r="E6" s="12"/>
      <c r="F6" s="12"/>
      <c r="G6" s="52">
        <v>8768</v>
      </c>
      <c r="H6" s="34">
        <v>6315</v>
      </c>
      <c r="I6" s="52">
        <v>7167</v>
      </c>
      <c r="J6" s="34">
        <v>5619</v>
      </c>
      <c r="K6" s="52">
        <v>5378</v>
      </c>
      <c r="L6" s="34">
        <v>5006</v>
      </c>
      <c r="M6" s="12">
        <v>5630</v>
      </c>
      <c r="N6" s="85">
        <v>8225</v>
      </c>
      <c r="P6" s="14">
        <f t="shared" si="0"/>
        <v>6269</v>
      </c>
      <c r="R6" s="14"/>
      <c r="S6" s="14"/>
      <c r="T6" s="14"/>
    </row>
    <row r="7" spans="1:20" s="2" customFormat="1" ht="12">
      <c r="A7" s="83" t="s">
        <v>4</v>
      </c>
      <c r="B7" s="36"/>
      <c r="C7" s="36"/>
      <c r="D7" s="36"/>
      <c r="E7" s="12"/>
      <c r="F7" s="12"/>
      <c r="G7" s="52">
        <v>11599</v>
      </c>
      <c r="H7" s="34">
        <v>8427</v>
      </c>
      <c r="I7" s="52">
        <v>7179</v>
      </c>
      <c r="J7" s="34">
        <v>8785</v>
      </c>
      <c r="K7" s="52">
        <v>7215</v>
      </c>
      <c r="L7" s="34">
        <v>6627</v>
      </c>
      <c r="M7" s="12">
        <v>9058</v>
      </c>
      <c r="N7" s="85">
        <v>10144</v>
      </c>
      <c r="P7" s="14">
        <f t="shared" si="0"/>
        <v>8412.857142857143</v>
      </c>
      <c r="R7" s="14"/>
      <c r="S7" s="14"/>
      <c r="T7" s="14"/>
    </row>
    <row r="8" spans="1:19" s="2" customFormat="1" ht="12">
      <c r="A8" s="83" t="s">
        <v>5</v>
      </c>
      <c r="B8" s="36"/>
      <c r="C8" s="36"/>
      <c r="D8" s="36"/>
      <c r="E8" s="12"/>
      <c r="F8" s="12"/>
      <c r="G8" s="52">
        <v>9806</v>
      </c>
      <c r="H8" s="34">
        <v>8322</v>
      </c>
      <c r="I8" s="52">
        <v>8280</v>
      </c>
      <c r="J8" s="34">
        <v>8697</v>
      </c>
      <c r="K8" s="52">
        <v>6794</v>
      </c>
      <c r="L8" s="34">
        <v>6575</v>
      </c>
      <c r="M8" s="12">
        <v>7422</v>
      </c>
      <c r="N8" s="85">
        <v>10412</v>
      </c>
      <c r="P8" s="14">
        <f t="shared" si="0"/>
        <v>7985.142857142857</v>
      </c>
      <c r="R8" s="14"/>
      <c r="S8" s="14"/>
    </row>
    <row r="9" spans="1:19" s="2" customFormat="1" ht="12">
      <c r="A9" s="83" t="s">
        <v>6</v>
      </c>
      <c r="B9" s="36"/>
      <c r="C9" s="36"/>
      <c r="D9" s="36"/>
      <c r="E9" s="12"/>
      <c r="F9" s="12"/>
      <c r="G9" s="52">
        <v>7677</v>
      </c>
      <c r="H9" s="34">
        <v>6211</v>
      </c>
      <c r="I9" s="52">
        <v>5693</v>
      </c>
      <c r="J9" s="34">
        <v>6118</v>
      </c>
      <c r="K9" s="52">
        <v>4449</v>
      </c>
      <c r="L9" s="34">
        <v>6277</v>
      </c>
      <c r="M9" s="12">
        <v>5731</v>
      </c>
      <c r="N9" s="85">
        <v>7253</v>
      </c>
      <c r="P9" s="14">
        <f t="shared" si="0"/>
        <v>6022.285714285715</v>
      </c>
      <c r="R9" s="14"/>
      <c r="S9" s="14"/>
    </row>
    <row r="10" spans="1:23" s="2" customFormat="1" ht="12">
      <c r="A10" s="83" t="s">
        <v>7</v>
      </c>
      <c r="B10" s="36"/>
      <c r="C10" s="36"/>
      <c r="D10" s="36"/>
      <c r="E10" s="12"/>
      <c r="F10" s="12"/>
      <c r="G10" s="52">
        <v>6521</v>
      </c>
      <c r="H10" s="34">
        <v>7418</v>
      </c>
      <c r="I10" s="52">
        <v>6937</v>
      </c>
      <c r="J10" s="34">
        <v>7651</v>
      </c>
      <c r="K10" s="52">
        <v>5427</v>
      </c>
      <c r="L10" s="34">
        <v>6638</v>
      </c>
      <c r="M10" s="12">
        <v>6847</v>
      </c>
      <c r="N10" s="85">
        <v>8049</v>
      </c>
      <c r="P10" s="14">
        <f t="shared" si="0"/>
        <v>6777</v>
      </c>
      <c r="R10" s="14"/>
      <c r="S10" s="14"/>
      <c r="U10" s="14"/>
      <c r="V10" s="14"/>
      <c r="W10" s="14"/>
    </row>
    <row r="11" spans="1:16" s="2" customFormat="1" ht="12">
      <c r="A11" s="83" t="s">
        <v>8</v>
      </c>
      <c r="B11" s="36"/>
      <c r="C11" s="36"/>
      <c r="D11" s="36"/>
      <c r="E11" s="12"/>
      <c r="F11" s="12"/>
      <c r="G11" s="52">
        <v>9072</v>
      </c>
      <c r="H11" s="34">
        <v>8355</v>
      </c>
      <c r="I11" s="52">
        <v>8823</v>
      </c>
      <c r="J11" s="34">
        <v>8497</v>
      </c>
      <c r="K11" s="52">
        <v>7502</v>
      </c>
      <c r="L11" s="34">
        <v>7953</v>
      </c>
      <c r="M11" s="12">
        <v>7735</v>
      </c>
      <c r="N11" s="85">
        <v>10420</v>
      </c>
      <c r="P11" s="14">
        <f t="shared" si="0"/>
        <v>8276.714285714286</v>
      </c>
    </row>
    <row r="12" spans="1:16" s="2" customFormat="1" ht="12">
      <c r="A12" s="83" t="s">
        <v>9</v>
      </c>
      <c r="B12" s="36"/>
      <c r="C12" s="36"/>
      <c r="D12" s="36"/>
      <c r="E12" s="12"/>
      <c r="F12" s="12"/>
      <c r="G12" s="52">
        <v>7300</v>
      </c>
      <c r="H12" s="34">
        <v>6677</v>
      </c>
      <c r="I12" s="52">
        <v>9023</v>
      </c>
      <c r="J12" s="34">
        <v>8957</v>
      </c>
      <c r="K12" s="52">
        <v>5271</v>
      </c>
      <c r="L12" s="34">
        <v>6907</v>
      </c>
      <c r="M12" s="12">
        <v>5739</v>
      </c>
      <c r="N12" s="85">
        <v>7384</v>
      </c>
      <c r="P12" s="14">
        <f t="shared" si="0"/>
        <v>7124.857142857143</v>
      </c>
    </row>
    <row r="13" spans="1:16" s="2" customFormat="1" ht="12">
      <c r="A13" s="83" t="s">
        <v>10</v>
      </c>
      <c r="B13" s="36"/>
      <c r="C13" s="36"/>
      <c r="D13" s="36"/>
      <c r="E13" s="12"/>
      <c r="F13" s="12"/>
      <c r="G13" s="52">
        <v>7631</v>
      </c>
      <c r="H13" s="34">
        <v>8067</v>
      </c>
      <c r="I13" s="52">
        <v>7153</v>
      </c>
      <c r="J13" s="34">
        <v>7208</v>
      </c>
      <c r="K13" s="52">
        <v>5908</v>
      </c>
      <c r="L13" s="34">
        <v>5992</v>
      </c>
      <c r="M13" s="12">
        <v>6132</v>
      </c>
      <c r="N13" s="85">
        <v>8286</v>
      </c>
      <c r="P13" s="14">
        <f t="shared" si="0"/>
        <v>6870.142857142857</v>
      </c>
    </row>
    <row r="14" spans="1:19" s="2" customFormat="1" ht="12">
      <c r="A14" s="83" t="s">
        <v>11</v>
      </c>
      <c r="B14" s="36"/>
      <c r="C14" s="36"/>
      <c r="D14" s="36"/>
      <c r="E14" s="12"/>
      <c r="F14" s="12"/>
      <c r="G14" s="52">
        <v>7195</v>
      </c>
      <c r="H14" s="34">
        <v>6902</v>
      </c>
      <c r="I14" s="52">
        <v>8194</v>
      </c>
      <c r="J14" s="34">
        <v>7249</v>
      </c>
      <c r="K14" s="52">
        <v>4731</v>
      </c>
      <c r="L14" s="34">
        <v>5224</v>
      </c>
      <c r="M14" s="44">
        <v>6894</v>
      </c>
      <c r="N14" s="90">
        <v>7934</v>
      </c>
      <c r="P14" s="14">
        <f>SUM(G14:M14)/7</f>
        <v>6627</v>
      </c>
      <c r="R14" s="14"/>
      <c r="S14" s="14"/>
    </row>
    <row r="15" spans="1:16" s="2" customFormat="1" ht="12">
      <c r="A15" s="83" t="s">
        <v>12</v>
      </c>
      <c r="B15" s="36"/>
      <c r="C15" s="36"/>
      <c r="D15" s="36"/>
      <c r="E15" s="12"/>
      <c r="F15" s="12"/>
      <c r="G15" s="52">
        <v>6689</v>
      </c>
      <c r="H15" s="31">
        <v>6163</v>
      </c>
      <c r="I15" s="52">
        <v>6307</v>
      </c>
      <c r="J15" s="37">
        <v>5438</v>
      </c>
      <c r="K15" s="52">
        <v>3847</v>
      </c>
      <c r="L15" s="37">
        <v>4745</v>
      </c>
      <c r="M15" s="43">
        <v>5388</v>
      </c>
      <c r="N15" s="91"/>
      <c r="P15" s="14">
        <f t="shared" si="0"/>
        <v>5511</v>
      </c>
    </row>
    <row r="16" spans="1:21" s="2" customFormat="1" ht="12.75" thickBot="1">
      <c r="A16" s="86" t="s">
        <v>15</v>
      </c>
      <c r="B16" s="87">
        <f>SUM(B4:B15)</f>
        <v>0</v>
      </c>
      <c r="C16" s="87">
        <f aca="true" t="shared" si="1" ref="C16:N16">SUM(C4:C15)</f>
        <v>0</v>
      </c>
      <c r="D16" s="87">
        <f t="shared" si="1"/>
        <v>0</v>
      </c>
      <c r="E16" s="87">
        <f t="shared" si="1"/>
        <v>0</v>
      </c>
      <c r="F16" s="87">
        <f t="shared" si="1"/>
        <v>0</v>
      </c>
      <c r="G16" s="87">
        <f t="shared" si="1"/>
        <v>92469</v>
      </c>
      <c r="H16" s="87">
        <f t="shared" si="1"/>
        <v>81841</v>
      </c>
      <c r="I16" s="87">
        <f t="shared" si="1"/>
        <v>84191</v>
      </c>
      <c r="J16" s="87">
        <f t="shared" si="1"/>
        <v>84647</v>
      </c>
      <c r="K16" s="87">
        <f t="shared" si="1"/>
        <v>65313</v>
      </c>
      <c r="L16" s="87">
        <f t="shared" si="1"/>
        <v>68915</v>
      </c>
      <c r="M16" s="87">
        <f t="shared" si="1"/>
        <v>74638</v>
      </c>
      <c r="N16" s="92">
        <f t="shared" si="1"/>
        <v>87145</v>
      </c>
      <c r="R16" s="14">
        <f>SUM(K4:K14)</f>
        <v>61466</v>
      </c>
      <c r="S16" s="14">
        <f>SUM(L4:L14)</f>
        <v>64170</v>
      </c>
      <c r="T16" s="14">
        <f>SUM(M4:M14)</f>
        <v>69250</v>
      </c>
      <c r="U16" s="14">
        <f>SUM(N4:N14)</f>
        <v>87145</v>
      </c>
    </row>
    <row r="17" s="2" customFormat="1" ht="12"/>
    <row r="19" ht="12.75">
      <c r="B19" s="112" t="s">
        <v>65</v>
      </c>
    </row>
    <row r="27" ht="12.75">
      <c r="N27" s="116">
        <f>SUM(G4:G14)</f>
        <v>85780</v>
      </c>
    </row>
    <row r="32" ht="12.75">
      <c r="N32" s="116">
        <f>N16-G16</f>
        <v>-5324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R25"/>
  <sheetViews>
    <sheetView zoomScalePageLayoutView="0" workbookViewId="0" topLeftCell="A1">
      <selection activeCell="M22" sqref="M22"/>
    </sheetView>
  </sheetViews>
  <sheetFormatPr defaultColWidth="9.140625" defaultRowHeight="12.75"/>
  <sheetData>
    <row r="4" spans="1:18" ht="13.5" thickBot="1">
      <c r="A4" s="2"/>
      <c r="B4" s="1"/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2"/>
      <c r="B5" s="67" t="s">
        <v>28</v>
      </c>
      <c r="C5" s="68"/>
      <c r="D5" s="68"/>
      <c r="E5" s="69">
        <f>'[1]Omzet per BTW-Groep'!$L$12</f>
        <v>391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70"/>
      <c r="Q5" s="2"/>
      <c r="R5" s="2"/>
    </row>
    <row r="6" spans="1:18" ht="12.75">
      <c r="A6" s="2"/>
      <c r="B6" s="71" t="s">
        <v>29</v>
      </c>
      <c r="C6" s="3"/>
      <c r="D6" s="3"/>
      <c r="E6" s="32">
        <f>'[2]Omzet per BTW-Groep'!$N$17</f>
        <v>47</v>
      </c>
      <c r="F6" s="3"/>
      <c r="G6" s="3"/>
      <c r="H6" s="3"/>
      <c r="I6" s="3"/>
      <c r="J6" s="3"/>
      <c r="K6" s="3" t="s">
        <v>42</v>
      </c>
      <c r="L6" s="3"/>
      <c r="M6" s="3"/>
      <c r="N6" s="3"/>
      <c r="O6" s="3"/>
      <c r="P6" s="72"/>
      <c r="Q6" s="2"/>
      <c r="R6" s="2"/>
    </row>
    <row r="7" spans="1:18" ht="12.75">
      <c r="A7" s="2"/>
      <c r="B7" s="71" t="s">
        <v>30</v>
      </c>
      <c r="C7" s="3"/>
      <c r="D7" s="3"/>
      <c r="E7" s="32">
        <f>'[3]Artikel Omzet'!$J$25</f>
        <v>229</v>
      </c>
      <c r="F7" s="3"/>
      <c r="G7" s="3"/>
      <c r="H7" s="3"/>
      <c r="I7" s="3"/>
      <c r="J7" s="3"/>
      <c r="K7" s="3" t="s">
        <v>43</v>
      </c>
      <c r="L7" s="3">
        <v>44</v>
      </c>
      <c r="M7" s="3"/>
      <c r="N7" s="3"/>
      <c r="O7" s="3"/>
      <c r="P7" s="72"/>
      <c r="Q7" s="2"/>
      <c r="R7" s="2"/>
    </row>
    <row r="8" spans="1:18" ht="12.75">
      <c r="A8" s="2"/>
      <c r="B8" s="71" t="s">
        <v>31</v>
      </c>
      <c r="C8" s="3"/>
      <c r="D8" s="3"/>
      <c r="E8" s="32">
        <f>'[4]Artikel Omzet'!$N$32</f>
        <v>431</v>
      </c>
      <c r="F8" s="3"/>
      <c r="G8" s="3"/>
      <c r="H8" s="3"/>
      <c r="I8" s="3"/>
      <c r="J8" s="3"/>
      <c r="K8" s="3" t="s">
        <v>44</v>
      </c>
      <c r="L8" s="3">
        <v>39</v>
      </c>
      <c r="M8" s="3"/>
      <c r="N8" s="3"/>
      <c r="O8" s="3"/>
      <c r="P8" s="72"/>
      <c r="Q8" s="2"/>
      <c r="R8" s="2"/>
    </row>
    <row r="9" spans="1:18" ht="12.75">
      <c r="A9" s="2"/>
      <c r="B9" s="71" t="s">
        <v>32</v>
      </c>
      <c r="C9" s="3"/>
      <c r="D9" s="3"/>
      <c r="E9" s="3">
        <v>0</v>
      </c>
      <c r="F9" s="3"/>
      <c r="G9" s="3"/>
      <c r="H9" s="3"/>
      <c r="I9" s="3"/>
      <c r="J9" s="3"/>
      <c r="K9" s="3" t="s">
        <v>45</v>
      </c>
      <c r="L9" s="3">
        <v>18</v>
      </c>
      <c r="M9" s="3"/>
      <c r="N9" s="3"/>
      <c r="O9" s="3"/>
      <c r="P9" s="72"/>
      <c r="Q9" s="2"/>
      <c r="R9" s="2" t="s">
        <v>58</v>
      </c>
    </row>
    <row r="10" spans="1:18" ht="12.75">
      <c r="A10" s="2"/>
      <c r="B10" s="71" t="s">
        <v>33</v>
      </c>
      <c r="C10" s="3"/>
      <c r="D10" s="3"/>
      <c r="E10" s="3">
        <v>0</v>
      </c>
      <c r="F10" s="3"/>
      <c r="G10" s="3"/>
      <c r="H10" s="3"/>
      <c r="I10" s="3"/>
      <c r="J10" s="3"/>
      <c r="K10" s="3" t="s">
        <v>46</v>
      </c>
      <c r="L10" s="3">
        <v>36</v>
      </c>
      <c r="M10" s="3"/>
      <c r="N10" s="3"/>
      <c r="O10" s="3">
        <f>SUM(L7:L10)</f>
        <v>137</v>
      </c>
      <c r="P10" s="72"/>
      <c r="Q10" s="2"/>
      <c r="R10" s="2"/>
    </row>
    <row r="11" spans="1:18" ht="12.75">
      <c r="A11" s="2"/>
      <c r="B11" s="71" t="s">
        <v>34</v>
      </c>
      <c r="C11" s="3"/>
      <c r="D11" s="3"/>
      <c r="E11" s="3">
        <v>0</v>
      </c>
      <c r="F11" s="3"/>
      <c r="G11" s="3"/>
      <c r="H11" s="3"/>
      <c r="I11" s="3"/>
      <c r="J11" s="3"/>
      <c r="K11" s="3" t="s">
        <v>47</v>
      </c>
      <c r="L11" s="3">
        <v>36</v>
      </c>
      <c r="M11" s="3" t="s">
        <v>55</v>
      </c>
      <c r="N11" s="3"/>
      <c r="O11" s="3"/>
      <c r="P11" s="72"/>
      <c r="Q11" s="2"/>
      <c r="R11" s="2"/>
    </row>
    <row r="12" spans="1:18" ht="12.75">
      <c r="A12" s="2"/>
      <c r="B12" s="71" t="s">
        <v>35</v>
      </c>
      <c r="C12" s="3"/>
      <c r="D12" s="3"/>
      <c r="E12" s="3">
        <v>58</v>
      </c>
      <c r="F12" s="3"/>
      <c r="G12" s="3"/>
      <c r="H12" s="3"/>
      <c r="I12" s="3"/>
      <c r="J12" s="3"/>
      <c r="K12" s="3" t="s">
        <v>48</v>
      </c>
      <c r="L12" s="3">
        <v>17</v>
      </c>
      <c r="M12" s="3"/>
      <c r="N12" s="3"/>
      <c r="O12" s="3"/>
      <c r="P12" s="72"/>
      <c r="Q12" s="2"/>
      <c r="R12" s="2"/>
    </row>
    <row r="13" spans="1:18" ht="12.75">
      <c r="A13" s="2"/>
      <c r="B13" s="71" t="s">
        <v>36</v>
      </c>
      <c r="C13" s="3"/>
      <c r="D13" s="3"/>
      <c r="E13" s="3">
        <v>0</v>
      </c>
      <c r="F13" s="3"/>
      <c r="G13" s="3"/>
      <c r="H13" s="3"/>
      <c r="I13" s="3"/>
      <c r="J13" s="3"/>
      <c r="K13" s="3" t="s">
        <v>49</v>
      </c>
      <c r="L13" s="3">
        <v>39</v>
      </c>
      <c r="M13" s="3"/>
      <c r="N13" s="3"/>
      <c r="O13" s="3"/>
      <c r="P13" s="72"/>
      <c r="Q13" s="2"/>
      <c r="R13" s="2"/>
    </row>
    <row r="14" spans="1:18" ht="12.75">
      <c r="A14" s="2"/>
      <c r="B14" s="71" t="s">
        <v>37</v>
      </c>
      <c r="C14" s="3"/>
      <c r="D14" s="3"/>
      <c r="E14" s="3">
        <v>0</v>
      </c>
      <c r="F14" s="3"/>
      <c r="G14" s="3"/>
      <c r="H14" s="3"/>
      <c r="I14" s="3"/>
      <c r="J14" s="3"/>
      <c r="K14" s="3" t="s">
        <v>50</v>
      </c>
      <c r="L14" s="3">
        <v>69</v>
      </c>
      <c r="M14" s="3"/>
      <c r="N14" s="3"/>
      <c r="O14" s="3"/>
      <c r="P14" s="72"/>
      <c r="Q14" s="2"/>
      <c r="R14" s="2"/>
    </row>
    <row r="15" spans="1:18" ht="12.75">
      <c r="A15" s="2"/>
      <c r="B15" s="71" t="s">
        <v>38</v>
      </c>
      <c r="C15" s="3"/>
      <c r="D15" s="3"/>
      <c r="E15" s="3">
        <v>0</v>
      </c>
      <c r="F15" s="3"/>
      <c r="G15" s="3"/>
      <c r="H15" s="3"/>
      <c r="I15" s="3"/>
      <c r="J15" s="3"/>
      <c r="K15" s="3" t="s">
        <v>51</v>
      </c>
      <c r="L15" s="3">
        <v>66</v>
      </c>
      <c r="M15" s="3"/>
      <c r="N15" s="3"/>
      <c r="O15" s="3"/>
      <c r="P15" s="72"/>
      <c r="Q15" s="2"/>
      <c r="R15" s="2"/>
    </row>
    <row r="16" spans="1:18" ht="12.75">
      <c r="A16" s="2"/>
      <c r="B16" s="71" t="s">
        <v>39</v>
      </c>
      <c r="C16" s="3"/>
      <c r="D16" s="3"/>
      <c r="E16" s="3">
        <v>0</v>
      </c>
      <c r="F16" s="3"/>
      <c r="G16" s="3"/>
      <c r="H16" s="3"/>
      <c r="I16" s="3"/>
      <c r="J16" s="3"/>
      <c r="K16" s="3" t="s">
        <v>52</v>
      </c>
      <c r="L16" s="3">
        <v>20</v>
      </c>
      <c r="M16" s="3"/>
      <c r="N16" s="3"/>
      <c r="O16" s="3"/>
      <c r="P16" s="72"/>
      <c r="Q16" s="2"/>
      <c r="R16" s="2"/>
    </row>
    <row r="17" spans="1:18" ht="12.75">
      <c r="A17" s="2"/>
      <c r="B17" s="71" t="s">
        <v>41</v>
      </c>
      <c r="C17" s="3"/>
      <c r="D17" s="3"/>
      <c r="E17" s="3">
        <v>137</v>
      </c>
      <c r="F17" s="3"/>
      <c r="G17" s="3"/>
      <c r="H17" s="3"/>
      <c r="I17" s="3"/>
      <c r="J17" s="3"/>
      <c r="K17" s="3" t="s">
        <v>53</v>
      </c>
      <c r="L17" s="3">
        <v>47</v>
      </c>
      <c r="M17" s="3"/>
      <c r="N17" s="3"/>
      <c r="O17" s="3"/>
      <c r="P17" s="72"/>
      <c r="Q17" s="2"/>
      <c r="R17" s="2"/>
    </row>
    <row r="18" spans="1:18" ht="12.75">
      <c r="A18" s="2"/>
      <c r="B18" s="71"/>
      <c r="C18" s="66" t="s">
        <v>40</v>
      </c>
      <c r="D18" s="3">
        <f>20+115+56</f>
        <v>191</v>
      </c>
      <c r="E18" s="3"/>
      <c r="F18" s="3"/>
      <c r="G18" s="3"/>
      <c r="H18" s="3"/>
      <c r="I18" s="3"/>
      <c r="J18" s="3"/>
      <c r="K18" s="3" t="s">
        <v>54</v>
      </c>
      <c r="L18" s="3">
        <v>28</v>
      </c>
      <c r="M18" s="3"/>
      <c r="N18" s="3"/>
      <c r="O18" s="3"/>
      <c r="P18" s="72"/>
      <c r="Q18" s="2"/>
      <c r="R18" s="2"/>
    </row>
    <row r="19" spans="1:18" ht="12.75">
      <c r="A19" s="2"/>
      <c r="B19" s="73"/>
      <c r="C19" s="3"/>
      <c r="D19" s="3"/>
      <c r="E19" s="3"/>
      <c r="F19" s="3"/>
      <c r="G19" s="3"/>
      <c r="H19" s="3"/>
      <c r="I19" s="3"/>
      <c r="J19" s="3"/>
      <c r="K19" s="3" t="s">
        <v>56</v>
      </c>
      <c r="L19" s="3">
        <f>SUM(L7:L18)</f>
        <v>459</v>
      </c>
      <c r="M19" s="3" t="s">
        <v>57</v>
      </c>
      <c r="N19" s="3"/>
      <c r="O19" s="3"/>
      <c r="P19" s="72">
        <v>322</v>
      </c>
      <c r="Q19" s="2"/>
      <c r="R19" s="2"/>
    </row>
    <row r="20" spans="1:18" ht="12.75">
      <c r="A20" s="50"/>
      <c r="B20" s="74"/>
      <c r="C20" s="50" t="s">
        <v>27</v>
      </c>
      <c r="D20" s="50"/>
      <c r="E20" s="50">
        <f>5100-2880</f>
        <v>2220</v>
      </c>
      <c r="F20" s="50"/>
      <c r="G20" s="50"/>
      <c r="H20" s="3"/>
      <c r="I20" s="3"/>
      <c r="J20" s="3"/>
      <c r="K20" s="3"/>
      <c r="L20" s="3"/>
      <c r="M20" s="3"/>
      <c r="N20" s="3"/>
      <c r="O20" s="3"/>
      <c r="P20" s="72"/>
      <c r="Q20" s="2"/>
      <c r="R20" s="2"/>
    </row>
    <row r="21" spans="1:18" ht="12.75">
      <c r="A21" s="52"/>
      <c r="B21" s="75"/>
      <c r="C21" s="52"/>
      <c r="D21" s="52"/>
      <c r="E21" s="52">
        <f>SUM(E5:E20)</f>
        <v>3513</v>
      </c>
      <c r="F21" s="51"/>
      <c r="G21" s="32"/>
      <c r="H21" s="3"/>
      <c r="I21" s="3"/>
      <c r="J21" s="3"/>
      <c r="K21" s="3"/>
      <c r="L21" s="3"/>
      <c r="M21" s="3"/>
      <c r="N21" s="3"/>
      <c r="O21" s="3"/>
      <c r="P21" s="72"/>
      <c r="Q21" s="2"/>
      <c r="R21" s="2"/>
    </row>
    <row r="22" spans="1:18" ht="12.75">
      <c r="A22" s="52"/>
      <c r="B22" s="75"/>
      <c r="C22" s="52"/>
      <c r="D22" s="52"/>
      <c r="E22" s="52"/>
      <c r="F22" s="51"/>
      <c r="G22" s="32"/>
      <c r="H22" s="3"/>
      <c r="I22" s="3"/>
      <c r="J22" s="3"/>
      <c r="K22" s="3"/>
      <c r="L22" s="3"/>
      <c r="M22" s="3">
        <f>L19-P19</f>
        <v>137</v>
      </c>
      <c r="N22" s="3"/>
      <c r="O22" s="3"/>
      <c r="P22" s="72"/>
      <c r="Q22" s="2"/>
      <c r="R22" s="2"/>
    </row>
    <row r="23" spans="1:18" ht="12.75">
      <c r="A23" s="52"/>
      <c r="B23" s="75"/>
      <c r="C23" s="52"/>
      <c r="D23" s="52"/>
      <c r="E23" s="52"/>
      <c r="F23" s="51"/>
      <c r="G23" s="32"/>
      <c r="H23" s="3"/>
      <c r="I23" s="3"/>
      <c r="J23" s="3"/>
      <c r="K23" s="3"/>
      <c r="L23" s="3"/>
      <c r="M23" s="3"/>
      <c r="N23" s="3"/>
      <c r="O23" s="3"/>
      <c r="P23" s="72"/>
      <c r="Q23" s="2"/>
      <c r="R23" s="2"/>
    </row>
    <row r="24" spans="1:18" ht="13.5" thickBot="1">
      <c r="A24" s="52"/>
      <c r="B24" s="76"/>
      <c r="C24" s="77"/>
      <c r="D24" s="77"/>
      <c r="E24" s="77"/>
      <c r="F24" s="78"/>
      <c r="G24" s="79"/>
      <c r="H24" s="79"/>
      <c r="I24" s="79"/>
      <c r="J24" s="79"/>
      <c r="K24" s="80"/>
      <c r="L24" s="80"/>
      <c r="M24" s="80"/>
      <c r="N24" s="80"/>
      <c r="O24" s="80"/>
      <c r="P24" s="81"/>
      <c r="Q24" s="2"/>
      <c r="R24" s="2"/>
    </row>
    <row r="25" spans="1:18" ht="12.75">
      <c r="A25" s="52"/>
      <c r="B25" s="52"/>
      <c r="C25" s="52"/>
      <c r="D25" s="52"/>
      <c r="E25" s="52"/>
      <c r="F25" s="51"/>
      <c r="G25" s="32"/>
      <c r="H25" s="2"/>
      <c r="I25" s="14"/>
      <c r="J25" s="14"/>
      <c r="K25" s="2"/>
      <c r="L25" s="14"/>
      <c r="M25" s="2"/>
      <c r="N25" s="2"/>
      <c r="O25" s="2"/>
      <c r="P25" s="2"/>
      <c r="Q25" s="2"/>
      <c r="R2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cpanka</dc:creator>
  <cp:keywords/>
  <dc:description/>
  <cp:lastModifiedBy>Fleur Howes Smith</cp:lastModifiedBy>
  <cp:lastPrinted>2013-09-18T10:04:59Z</cp:lastPrinted>
  <dcterms:created xsi:type="dcterms:W3CDTF">2011-02-07T09:48:28Z</dcterms:created>
  <dcterms:modified xsi:type="dcterms:W3CDTF">2013-12-11T10:32:51Z</dcterms:modified>
  <cp:category/>
  <cp:version/>
  <cp:contentType/>
  <cp:contentStatus/>
</cp:coreProperties>
</file>